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kuwmedu-my.sharepoint.com/personal/9894_uczelnia_uwm_edu_pl/Documents/Kształcenie/Informatyka/2024/"/>
    </mc:Choice>
  </mc:AlternateContent>
  <xr:revisionPtr revIDLastSave="1177" documentId="8_{11090D8F-A459-4647-85D5-2F2415B6FD80}" xr6:coauthVersionLast="47" xr6:coauthVersionMax="47" xr10:uidLastSave="{C24E3E0D-C668-47EE-B27D-BC3EA92454D4}"/>
  <bookViews>
    <workbookView xWindow="-108" yWindow="-108" windowWidth="23256" windowHeight="12456" firstSheet="2" activeTab="5" xr2:uid="{B3DDF0A4-5BA8-488B-AF81-1A71EE2E02F8}"/>
  </bookViews>
  <sheets>
    <sheet name="Plan studiów ISI semestry" sheetId="5" r:id="rId1"/>
    <sheet name="Plan studiów ISI" sheetId="4" r:id="rId2"/>
    <sheet name="Plan studiów ISI sumaryczny" sheetId="6" r:id="rId3"/>
    <sheet name="Plan studiów IO semestry" sheetId="7" r:id="rId4"/>
    <sheet name="Plan studiów IO" sheetId="8" r:id="rId5"/>
    <sheet name="Plan studiów IO sumaryczny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6" l="1"/>
  <c r="J30" i="6"/>
  <c r="J31" i="6"/>
  <c r="J25" i="6"/>
  <c r="J26" i="6"/>
  <c r="J27" i="6"/>
  <c r="J21" i="6"/>
  <c r="J22" i="6"/>
  <c r="J23" i="6"/>
  <c r="J17" i="6"/>
  <c r="J18" i="6"/>
  <c r="J19" i="6"/>
  <c r="J13" i="6"/>
  <c r="J14" i="6"/>
  <c r="J15" i="6"/>
  <c r="J9" i="6"/>
  <c r="J10" i="6"/>
  <c r="J11" i="6"/>
  <c r="J29" i="9"/>
  <c r="J30" i="9"/>
  <c r="J31" i="9"/>
  <c r="J25" i="9"/>
  <c r="J26" i="9"/>
  <c r="J27" i="9"/>
  <c r="J23" i="9"/>
  <c r="J22" i="9"/>
  <c r="J21" i="9"/>
  <c r="J17" i="9"/>
  <c r="J18" i="9"/>
  <c r="J19" i="9"/>
  <c r="J13" i="9"/>
  <c r="J14" i="9"/>
  <c r="J15" i="9"/>
  <c r="J10" i="9"/>
  <c r="J11" i="9"/>
  <c r="J9" i="9"/>
  <c r="C49" i="9"/>
  <c r="C49" i="6"/>
  <c r="H208" i="7"/>
  <c r="H183" i="5"/>
  <c r="H85" i="8"/>
  <c r="H82" i="8"/>
  <c r="H81" i="8"/>
  <c r="H80" i="8"/>
  <c r="H77" i="8"/>
  <c r="H76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101" i="8"/>
  <c r="H100" i="8"/>
  <c r="H99" i="8"/>
  <c r="H98" i="8"/>
  <c r="H97" i="8"/>
  <c r="H92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3" i="8"/>
  <c r="H32" i="8"/>
  <c r="H31" i="8"/>
  <c r="H26" i="8"/>
  <c r="H25" i="8"/>
  <c r="H24" i="8"/>
  <c r="H23" i="8"/>
  <c r="H22" i="8"/>
  <c r="H21" i="8"/>
  <c r="H87" i="4"/>
  <c r="H84" i="4"/>
  <c r="H81" i="4"/>
  <c r="H53" i="4"/>
  <c r="H52" i="4"/>
  <c r="H92" i="4"/>
  <c r="H78" i="4"/>
  <c r="H77" i="4"/>
  <c r="H51" i="4"/>
  <c r="H50" i="4"/>
  <c r="H49" i="4"/>
  <c r="H48" i="4"/>
  <c r="H47" i="4"/>
  <c r="H99" i="4"/>
  <c r="H76" i="4"/>
  <c r="H73" i="4"/>
  <c r="H72" i="4"/>
  <c r="H71" i="4"/>
  <c r="H70" i="4"/>
  <c r="H46" i="4"/>
  <c r="H26" i="4"/>
  <c r="H69" i="4"/>
  <c r="H68" i="4"/>
  <c r="H67" i="4"/>
  <c r="H66" i="4"/>
  <c r="H65" i="4"/>
  <c r="H45" i="4"/>
  <c r="H25" i="4"/>
  <c r="H64" i="4"/>
  <c r="H63" i="4"/>
  <c r="H44" i="4"/>
  <c r="H43" i="4"/>
  <c r="H42" i="4"/>
  <c r="H33" i="4"/>
  <c r="H24" i="4"/>
  <c r="H62" i="4"/>
  <c r="H61" i="4"/>
  <c r="H41" i="4"/>
  <c r="H40" i="4"/>
  <c r="H32" i="4"/>
  <c r="H23" i="4"/>
  <c r="H22" i="4"/>
  <c r="H101" i="4"/>
  <c r="H100" i="4"/>
  <c r="H98" i="4"/>
  <c r="H97" i="4"/>
  <c r="H60" i="4"/>
  <c r="H59" i="4"/>
  <c r="H58" i="4"/>
  <c r="H39" i="4"/>
  <c r="H38" i="4"/>
  <c r="H31" i="4"/>
  <c r="H21" i="4"/>
  <c r="J6" i="6" l="1"/>
  <c r="J6" i="9"/>
  <c r="H153" i="7"/>
  <c r="H154" i="7"/>
  <c r="H207" i="7"/>
  <c r="H157" i="5"/>
  <c r="H156" i="5"/>
  <c r="H206" i="5" l="1"/>
  <c r="H207" i="5"/>
  <c r="H206" i="7"/>
  <c r="H208" i="5"/>
  <c r="H128" i="7"/>
  <c r="H155" i="7"/>
  <c r="H153" i="5"/>
  <c r="H154" i="5"/>
  <c r="H131" i="5"/>
  <c r="H130" i="5"/>
  <c r="K108" i="7" l="1" a="1"/>
  <c r="K108" i="7" s="1"/>
  <c r="K34" i="7" a="1"/>
  <c r="K34" i="7" s="1"/>
  <c r="K61" i="7" a="1"/>
  <c r="K61" i="7" s="1"/>
  <c r="K72" i="7" a="1"/>
  <c r="K72" i="7" s="1"/>
  <c r="K78" i="7" a="1"/>
  <c r="K78" i="7" s="1"/>
  <c r="K90" i="7" a="1"/>
  <c r="K90" i="7" s="1"/>
  <c r="K89" i="7"/>
  <c r="K119" i="7" a="1"/>
  <c r="K119" i="7" s="1"/>
  <c r="K203" i="7" a="1"/>
  <c r="K203" i="7" s="1"/>
  <c r="K190" i="7"/>
  <c r="K164" i="7"/>
  <c r="K150" i="7"/>
  <c r="K145" i="7"/>
  <c r="K124" i="7"/>
  <c r="K95" i="7"/>
  <c r="K66" i="7"/>
  <c r="K28" i="7"/>
  <c r="K23" i="7"/>
  <c r="K190" i="5"/>
  <c r="K164" i="5"/>
  <c r="K150" i="5"/>
  <c r="K145" i="5"/>
  <c r="K124" i="5"/>
  <c r="K95" i="5"/>
  <c r="K66" i="5"/>
  <c r="K28" i="5"/>
  <c r="K23" i="5"/>
  <c r="K203" i="5" a="1"/>
  <c r="K203" i="5" s="1"/>
  <c r="K119" i="5" a="1"/>
  <c r="K119" i="5" s="1"/>
  <c r="K108" i="5" a="1"/>
  <c r="K108" i="5" s="1"/>
  <c r="K90" i="5" a="1"/>
  <c r="K90" i="5" s="1"/>
  <c r="K78" i="5" a="1"/>
  <c r="K78" i="5" s="1"/>
  <c r="K72" i="5" a="1"/>
  <c r="K72" i="5" s="1"/>
  <c r="K61" i="5" a="1"/>
  <c r="K61" i="5" s="1"/>
  <c r="K34" i="5" a="1"/>
  <c r="K34" i="5" s="1"/>
  <c r="K49" i="7" a="1"/>
  <c r="K49" i="7" s="1"/>
  <c r="K133" i="7" a="1"/>
  <c r="K133" i="7" s="1"/>
  <c r="K185" i="7" a="1"/>
  <c r="K185" i="7" s="1"/>
  <c r="K102" i="7" a="1"/>
  <c r="K102" i="7" s="1"/>
  <c r="K41" i="7" a="1"/>
  <c r="K41" i="7" s="1"/>
  <c r="K102" i="5" a="1"/>
  <c r="K102" i="5" s="1"/>
  <c r="K35" i="8" l="1"/>
  <c r="K35" i="4"/>
  <c r="H14" i="6" s="1"/>
  <c r="K28" i="4"/>
  <c r="K210" i="7" a="1"/>
  <c r="K210" i="7" s="1"/>
  <c r="J190" i="7"/>
  <c r="J94" i="8" s="1"/>
  <c r="G26" i="9" s="1"/>
  <c r="K179" i="7" a="1"/>
  <c r="K179" i="7" s="1"/>
  <c r="J164" i="7"/>
  <c r="K159" i="7" a="1"/>
  <c r="K159" i="7" s="1"/>
  <c r="K103" i="8"/>
  <c r="H30" i="9" s="1"/>
  <c r="J23" i="7"/>
  <c r="K94" i="8"/>
  <c r="H26" i="9" s="1"/>
  <c r="F22" i="9"/>
  <c r="F30" i="9"/>
  <c r="F26" i="9"/>
  <c r="F18" i="9"/>
  <c r="F14" i="9"/>
  <c r="F10" i="9"/>
  <c r="F30" i="6"/>
  <c r="F26" i="6"/>
  <c r="F22" i="6"/>
  <c r="K210" i="5" a="1"/>
  <c r="K210" i="5" s="1"/>
  <c r="J190" i="5"/>
  <c r="J94" i="4" s="1"/>
  <c r="G26" i="6" s="1"/>
  <c r="K185" i="5" a="1"/>
  <c r="K185" i="5" s="1"/>
  <c r="K179" i="5" a="1"/>
  <c r="K179" i="5" s="1"/>
  <c r="J164" i="5"/>
  <c r="K159" i="5" a="1"/>
  <c r="K159" i="5" s="1"/>
  <c r="K133" i="5" a="1"/>
  <c r="K133" i="5" s="1"/>
  <c r="K49" i="5" a="1"/>
  <c r="K49" i="5" s="1"/>
  <c r="K103" i="4" s="1"/>
  <c r="H30" i="6" s="1"/>
  <c r="K41" i="5" a="1"/>
  <c r="K41" i="5" s="1"/>
  <c r="J23" i="5"/>
  <c r="E33" i="5"/>
  <c r="K94" i="4"/>
  <c r="H26" i="6" s="1"/>
  <c r="K28" i="8" l="1"/>
  <c r="H10" i="9" s="1"/>
  <c r="H14" i="9"/>
  <c r="K89" i="8"/>
  <c r="H22" i="9" s="1"/>
  <c r="K55" i="8"/>
  <c r="H18" i="9" s="1"/>
  <c r="K55" i="4"/>
  <c r="H18" i="6" s="1"/>
  <c r="H10" i="6"/>
  <c r="K89" i="4"/>
  <c r="H22" i="6" s="1"/>
  <c r="H182" i="7"/>
  <c r="H183" i="7"/>
  <c r="H75" i="7"/>
  <c r="C54" i="9"/>
  <c r="C46" i="9"/>
  <c r="D46" i="9" s="1"/>
  <c r="C45" i="9"/>
  <c r="D45" i="9" s="1"/>
  <c r="C30" i="9"/>
  <c r="C26" i="9"/>
  <c r="C22" i="9"/>
  <c r="C18" i="9"/>
  <c r="C14" i="9"/>
  <c r="C10" i="9"/>
  <c r="M104" i="8"/>
  <c r="L104" i="8"/>
  <c r="I31" i="9" s="1"/>
  <c r="K104" i="8"/>
  <c r="H31" i="9" s="1"/>
  <c r="J104" i="8"/>
  <c r="G31" i="9" s="1"/>
  <c r="I104" i="8"/>
  <c r="E104" i="8"/>
  <c r="D31" i="9" s="1"/>
  <c r="D104" i="8"/>
  <c r="C31" i="9" s="1"/>
  <c r="M103" i="8"/>
  <c r="L103" i="8"/>
  <c r="I30" i="9" s="1"/>
  <c r="M102" i="8"/>
  <c r="L102" i="8"/>
  <c r="I29" i="9" s="1"/>
  <c r="K102" i="8"/>
  <c r="H29" i="9" s="1"/>
  <c r="J102" i="8"/>
  <c r="G29" i="9" s="1"/>
  <c r="I102" i="8"/>
  <c r="E102" i="8"/>
  <c r="E103" i="8" s="1"/>
  <c r="D30" i="9" s="1"/>
  <c r="D102" i="8"/>
  <c r="C29" i="9" s="1"/>
  <c r="M95" i="8"/>
  <c r="L95" i="8"/>
  <c r="I27" i="9" s="1"/>
  <c r="K95" i="8"/>
  <c r="H27" i="9" s="1"/>
  <c r="J95" i="8"/>
  <c r="G27" i="9" s="1"/>
  <c r="I95" i="8"/>
  <c r="F27" i="9" s="1"/>
  <c r="E95" i="8"/>
  <c r="D27" i="9" s="1"/>
  <c r="D95" i="8"/>
  <c r="C27" i="9" s="1"/>
  <c r="M94" i="8"/>
  <c r="L94" i="8"/>
  <c r="I26" i="9" s="1"/>
  <c r="H94" i="8"/>
  <c r="E26" i="9" s="1"/>
  <c r="M93" i="8"/>
  <c r="L93" i="8"/>
  <c r="I25" i="9" s="1"/>
  <c r="K93" i="8"/>
  <c r="H25" i="9" s="1"/>
  <c r="J93" i="8"/>
  <c r="G25" i="9" s="1"/>
  <c r="I93" i="8"/>
  <c r="F25" i="9" s="1"/>
  <c r="E93" i="8"/>
  <c r="E94" i="8" s="1"/>
  <c r="D26" i="9" s="1"/>
  <c r="D93" i="8"/>
  <c r="C25" i="9" s="1"/>
  <c r="C43" i="9" s="1"/>
  <c r="D43" i="9" s="1"/>
  <c r="M90" i="8"/>
  <c r="L90" i="8"/>
  <c r="I23" i="9" s="1"/>
  <c r="K90" i="8"/>
  <c r="H23" i="9" s="1"/>
  <c r="J90" i="8"/>
  <c r="G23" i="9" s="1"/>
  <c r="I90" i="8"/>
  <c r="F23" i="9" s="1"/>
  <c r="E90" i="8"/>
  <c r="D23" i="9" s="1"/>
  <c r="D90" i="8"/>
  <c r="C23" i="9" s="1"/>
  <c r="M89" i="8"/>
  <c r="L89" i="8"/>
  <c r="I22" i="9" s="1"/>
  <c r="M88" i="8"/>
  <c r="L88" i="8"/>
  <c r="I21" i="9" s="1"/>
  <c r="K88" i="8"/>
  <c r="H21" i="9" s="1"/>
  <c r="J88" i="8"/>
  <c r="G21" i="9" s="1"/>
  <c r="I88" i="8"/>
  <c r="F21" i="9" s="1"/>
  <c r="E88" i="8"/>
  <c r="E89" i="8" s="1"/>
  <c r="D22" i="9" s="1"/>
  <c r="D88" i="8"/>
  <c r="C21" i="9" s="1"/>
  <c r="M56" i="8"/>
  <c r="L56" i="8"/>
  <c r="I19" i="9" s="1"/>
  <c r="K56" i="8"/>
  <c r="H19" i="9" s="1"/>
  <c r="J56" i="8"/>
  <c r="G19" i="9" s="1"/>
  <c r="I56" i="8"/>
  <c r="F19" i="9" s="1"/>
  <c r="E56" i="8"/>
  <c r="D19" i="9" s="1"/>
  <c r="D56" i="8"/>
  <c r="C19" i="9" s="1"/>
  <c r="M55" i="8"/>
  <c r="L55" i="8"/>
  <c r="I18" i="9" s="1"/>
  <c r="M54" i="8"/>
  <c r="L54" i="8"/>
  <c r="I17" i="9" s="1"/>
  <c r="K54" i="8"/>
  <c r="H17" i="9" s="1"/>
  <c r="J54" i="8"/>
  <c r="G17" i="9" s="1"/>
  <c r="I54" i="8"/>
  <c r="F17" i="9" s="1"/>
  <c r="E54" i="8"/>
  <c r="D17" i="9" s="1"/>
  <c r="D54" i="8"/>
  <c r="C17" i="9" s="1"/>
  <c r="M36" i="8"/>
  <c r="L36" i="8"/>
  <c r="I15" i="9" s="1"/>
  <c r="K36" i="8"/>
  <c r="H15" i="9" s="1"/>
  <c r="J36" i="8"/>
  <c r="G15" i="9" s="1"/>
  <c r="I36" i="8"/>
  <c r="F15" i="9" s="1"/>
  <c r="E36" i="8"/>
  <c r="D15" i="9" s="1"/>
  <c r="D36" i="8"/>
  <c r="C15" i="9" s="1"/>
  <c r="M35" i="8"/>
  <c r="L35" i="8"/>
  <c r="I14" i="9" s="1"/>
  <c r="M34" i="8"/>
  <c r="L34" i="8"/>
  <c r="I13" i="9" s="1"/>
  <c r="K34" i="8"/>
  <c r="H13" i="9" s="1"/>
  <c r="J34" i="8"/>
  <c r="G13" i="9" s="1"/>
  <c r="I34" i="8"/>
  <c r="E34" i="8"/>
  <c r="D13" i="9" s="1"/>
  <c r="D34" i="8"/>
  <c r="C13" i="9" s="1"/>
  <c r="C39" i="9" s="1"/>
  <c r="D39" i="9" s="1"/>
  <c r="M29" i="8"/>
  <c r="L29" i="8"/>
  <c r="I11" i="9" s="1"/>
  <c r="K29" i="8"/>
  <c r="H11" i="9" s="1"/>
  <c r="J29" i="8"/>
  <c r="G11" i="9" s="1"/>
  <c r="I29" i="8"/>
  <c r="E29" i="8"/>
  <c r="D11" i="9" s="1"/>
  <c r="D29" i="8"/>
  <c r="C11" i="9" s="1"/>
  <c r="M28" i="8"/>
  <c r="L28" i="8"/>
  <c r="I10" i="9" s="1"/>
  <c r="M27" i="8"/>
  <c r="L27" i="8"/>
  <c r="I9" i="9" s="1"/>
  <c r="K27" i="8"/>
  <c r="H9" i="9" s="1"/>
  <c r="J27" i="8"/>
  <c r="G9" i="9" s="1"/>
  <c r="I27" i="8"/>
  <c r="F9" i="9" s="1"/>
  <c r="E27" i="8"/>
  <c r="D9" i="9" s="1"/>
  <c r="D27" i="8"/>
  <c r="C9" i="9" s="1"/>
  <c r="M211" i="7"/>
  <c r="L211" i="7"/>
  <c r="K211" i="7"/>
  <c r="J211" i="7"/>
  <c r="I211" i="7"/>
  <c r="E211" i="7"/>
  <c r="D211" i="7"/>
  <c r="M210" i="7"/>
  <c r="L210" i="7"/>
  <c r="M209" i="7"/>
  <c r="L209" i="7"/>
  <c r="K209" i="7"/>
  <c r="J209" i="7"/>
  <c r="I209" i="7"/>
  <c r="E209" i="7"/>
  <c r="E210" i="7" s="1"/>
  <c r="D209" i="7"/>
  <c r="J210" i="7" a="1"/>
  <c r="J210" i="7" s="1"/>
  <c r="M204" i="7"/>
  <c r="L204" i="7"/>
  <c r="K204" i="7"/>
  <c r="J204" i="7"/>
  <c r="I204" i="7"/>
  <c r="E204" i="7"/>
  <c r="D204" i="7"/>
  <c r="M203" i="7"/>
  <c r="L203" i="7"/>
  <c r="M202" i="7"/>
  <c r="L202" i="7"/>
  <c r="K202" i="7"/>
  <c r="J202" i="7"/>
  <c r="I202" i="7"/>
  <c r="E202" i="7"/>
  <c r="E203" i="7" s="1"/>
  <c r="D202" i="7"/>
  <c r="H201" i="7"/>
  <c r="H200" i="7"/>
  <c r="M191" i="7"/>
  <c r="L191" i="7"/>
  <c r="K191" i="7"/>
  <c r="J191" i="7"/>
  <c r="I191" i="7"/>
  <c r="E191" i="7"/>
  <c r="D191" i="7"/>
  <c r="M190" i="7"/>
  <c r="L190" i="7"/>
  <c r="H190" i="7"/>
  <c r="M189" i="7"/>
  <c r="L189" i="7"/>
  <c r="K189" i="7"/>
  <c r="J189" i="7"/>
  <c r="I189" i="7"/>
  <c r="E189" i="7"/>
  <c r="E190" i="7" s="1"/>
  <c r="D189" i="7"/>
  <c r="H188" i="7"/>
  <c r="M186" i="7"/>
  <c r="L186" i="7"/>
  <c r="K186" i="7"/>
  <c r="J186" i="7"/>
  <c r="I186" i="7"/>
  <c r="E186" i="7"/>
  <c r="D186" i="7"/>
  <c r="M185" i="7"/>
  <c r="L185" i="7"/>
  <c r="M184" i="7"/>
  <c r="L184" i="7"/>
  <c r="K184" i="7"/>
  <c r="J184" i="7"/>
  <c r="I184" i="7"/>
  <c r="E184" i="7"/>
  <c r="E185" i="7" s="1"/>
  <c r="D184" i="7"/>
  <c r="M180" i="7"/>
  <c r="L180" i="7"/>
  <c r="K180" i="7"/>
  <c r="J180" i="7"/>
  <c r="I180" i="7"/>
  <c r="E180" i="7"/>
  <c r="D180" i="7"/>
  <c r="M179" i="7"/>
  <c r="L179" i="7"/>
  <c r="M178" i="7"/>
  <c r="L178" i="7"/>
  <c r="K178" i="7"/>
  <c r="J178" i="7"/>
  <c r="I178" i="7"/>
  <c r="E178" i="7"/>
  <c r="E179" i="7" s="1"/>
  <c r="D178" i="7"/>
  <c r="H177" i="7"/>
  <c r="H176" i="7"/>
  <c r="H175" i="7"/>
  <c r="H174" i="7"/>
  <c r="H173" i="7"/>
  <c r="M165" i="7"/>
  <c r="L165" i="7"/>
  <c r="K165" i="7"/>
  <c r="J165" i="7"/>
  <c r="I165" i="7"/>
  <c r="E165" i="7"/>
  <c r="D165" i="7"/>
  <c r="M164" i="7"/>
  <c r="L164" i="7"/>
  <c r="H164" i="7"/>
  <c r="M163" i="7"/>
  <c r="L163" i="7"/>
  <c r="K163" i="7"/>
  <c r="J163" i="7"/>
  <c r="I163" i="7"/>
  <c r="E163" i="7"/>
  <c r="E164" i="7" s="1"/>
  <c r="D163" i="7"/>
  <c r="H162" i="7"/>
  <c r="M160" i="7"/>
  <c r="L160" i="7"/>
  <c r="K160" i="7"/>
  <c r="J160" i="7"/>
  <c r="I160" i="7"/>
  <c r="E160" i="7"/>
  <c r="D160" i="7"/>
  <c r="M159" i="7"/>
  <c r="L159" i="7"/>
  <c r="M158" i="7"/>
  <c r="L158" i="7"/>
  <c r="K158" i="7"/>
  <c r="J158" i="7"/>
  <c r="I158" i="7"/>
  <c r="E158" i="7"/>
  <c r="E159" i="7" s="1"/>
  <c r="D158" i="7"/>
  <c r="H157" i="7"/>
  <c r="H156" i="7"/>
  <c r="M151" i="7"/>
  <c r="L151" i="7"/>
  <c r="K151" i="7"/>
  <c r="J151" i="7"/>
  <c r="I151" i="7"/>
  <c r="E151" i="7"/>
  <c r="D151" i="7"/>
  <c r="M150" i="7"/>
  <c r="L150" i="7"/>
  <c r="M149" i="7"/>
  <c r="L149" i="7"/>
  <c r="K149" i="7"/>
  <c r="J149" i="7"/>
  <c r="I149" i="7"/>
  <c r="E149" i="7"/>
  <c r="D149" i="7"/>
  <c r="H148" i="7"/>
  <c r="M146" i="7"/>
  <c r="L146" i="7"/>
  <c r="K146" i="7"/>
  <c r="J146" i="7"/>
  <c r="I146" i="7"/>
  <c r="E146" i="7"/>
  <c r="D146" i="7"/>
  <c r="M145" i="7"/>
  <c r="L145" i="7"/>
  <c r="M144" i="7"/>
  <c r="L144" i="7"/>
  <c r="K144" i="7"/>
  <c r="J144" i="7"/>
  <c r="I144" i="7"/>
  <c r="E144" i="7"/>
  <c r="E145" i="7" s="1"/>
  <c r="D144" i="7"/>
  <c r="H143" i="7"/>
  <c r="M134" i="7"/>
  <c r="L134" i="7"/>
  <c r="K134" i="7"/>
  <c r="J134" i="7"/>
  <c r="I134" i="7"/>
  <c r="E134" i="7"/>
  <c r="D134" i="7"/>
  <c r="M133" i="7"/>
  <c r="L133" i="7"/>
  <c r="M132" i="7"/>
  <c r="L132" i="7"/>
  <c r="K132" i="7"/>
  <c r="J132" i="7"/>
  <c r="I132" i="7"/>
  <c r="E132" i="7"/>
  <c r="E133" i="7" s="1"/>
  <c r="D132" i="7"/>
  <c r="H131" i="7"/>
  <c r="H130" i="7"/>
  <c r="H129" i="7"/>
  <c r="H127" i="7"/>
  <c r="M125" i="7"/>
  <c r="L125" i="7"/>
  <c r="K125" i="7"/>
  <c r="J125" i="7"/>
  <c r="I125" i="7"/>
  <c r="E125" i="7"/>
  <c r="D125" i="7"/>
  <c r="M124" i="7"/>
  <c r="L124" i="7"/>
  <c r="M123" i="7"/>
  <c r="L123" i="7"/>
  <c r="K123" i="7"/>
  <c r="J123" i="7"/>
  <c r="I123" i="7"/>
  <c r="E123" i="7"/>
  <c r="E124" i="7" s="1"/>
  <c r="D123" i="7"/>
  <c r="H122" i="7"/>
  <c r="J124" i="7" s="1"/>
  <c r="M120" i="7"/>
  <c r="L120" i="7"/>
  <c r="K120" i="7"/>
  <c r="J120" i="7"/>
  <c r="I120" i="7"/>
  <c r="E120" i="7"/>
  <c r="D120" i="7"/>
  <c r="M119" i="7"/>
  <c r="L119" i="7"/>
  <c r="H119" i="7"/>
  <c r="M118" i="7"/>
  <c r="L118" i="7"/>
  <c r="K118" i="7"/>
  <c r="J118" i="7"/>
  <c r="I118" i="7"/>
  <c r="E118" i="7"/>
  <c r="D118" i="7"/>
  <c r="H117" i="7"/>
  <c r="M109" i="7"/>
  <c r="L109" i="7"/>
  <c r="K109" i="7"/>
  <c r="J109" i="7"/>
  <c r="I109" i="7"/>
  <c r="E109" i="7"/>
  <c r="D109" i="7"/>
  <c r="M108" i="7"/>
  <c r="L108" i="7"/>
  <c r="M107" i="7"/>
  <c r="L107" i="7"/>
  <c r="K107" i="7"/>
  <c r="J107" i="7"/>
  <c r="I107" i="7"/>
  <c r="E107" i="7"/>
  <c r="E108" i="7" s="1"/>
  <c r="D107" i="7"/>
  <c r="H106" i="7"/>
  <c r="H105" i="7"/>
  <c r="M103" i="7"/>
  <c r="L103" i="7"/>
  <c r="K103" i="7"/>
  <c r="J103" i="7"/>
  <c r="I103" i="7"/>
  <c r="E103" i="7"/>
  <c r="D103" i="7"/>
  <c r="M102" i="7"/>
  <c r="L102" i="7"/>
  <c r="M101" i="7"/>
  <c r="L101" i="7"/>
  <c r="K101" i="7"/>
  <c r="J101" i="7"/>
  <c r="I101" i="7"/>
  <c r="E101" i="7"/>
  <c r="E102" i="7" s="1"/>
  <c r="D101" i="7"/>
  <c r="H100" i="7"/>
  <c r="H99" i="7"/>
  <c r="H98" i="7"/>
  <c r="M96" i="7"/>
  <c r="L96" i="7"/>
  <c r="K96" i="7"/>
  <c r="J96" i="7"/>
  <c r="I96" i="7"/>
  <c r="E96" i="7"/>
  <c r="D96" i="7"/>
  <c r="M95" i="7"/>
  <c r="L95" i="7"/>
  <c r="M94" i="7"/>
  <c r="L94" i="7"/>
  <c r="K94" i="7"/>
  <c r="J94" i="7"/>
  <c r="I94" i="7"/>
  <c r="E94" i="7"/>
  <c r="E95" i="7" s="1"/>
  <c r="D94" i="7"/>
  <c r="H93" i="7"/>
  <c r="M91" i="7"/>
  <c r="L91" i="7"/>
  <c r="K91" i="7"/>
  <c r="J91" i="7"/>
  <c r="I91" i="7"/>
  <c r="E91" i="7"/>
  <c r="D91" i="7"/>
  <c r="M90" i="7"/>
  <c r="L90" i="7"/>
  <c r="H90" i="7"/>
  <c r="M89" i="7"/>
  <c r="L89" i="7"/>
  <c r="J89" i="7"/>
  <c r="I89" i="7"/>
  <c r="E89" i="7"/>
  <c r="E90" i="7" s="1"/>
  <c r="D89" i="7"/>
  <c r="H88" i="7"/>
  <c r="M79" i="7"/>
  <c r="L79" i="7"/>
  <c r="K79" i="7"/>
  <c r="J79" i="7"/>
  <c r="I79" i="7"/>
  <c r="E79" i="7"/>
  <c r="D79" i="7"/>
  <c r="M78" i="7"/>
  <c r="L78" i="7"/>
  <c r="M77" i="7"/>
  <c r="L77" i="7"/>
  <c r="K77" i="7"/>
  <c r="J77" i="7"/>
  <c r="I77" i="7"/>
  <c r="E77" i="7"/>
  <c r="E78" i="7" s="1"/>
  <c r="D77" i="7"/>
  <c r="H76" i="7"/>
  <c r="M73" i="7"/>
  <c r="L73" i="7"/>
  <c r="K73" i="7"/>
  <c r="J73" i="7"/>
  <c r="I73" i="7"/>
  <c r="E73" i="7"/>
  <c r="D73" i="7"/>
  <c r="M72" i="7"/>
  <c r="L72" i="7"/>
  <c r="M71" i="7"/>
  <c r="L71" i="7"/>
  <c r="K71" i="7"/>
  <c r="J71" i="7"/>
  <c r="I71" i="7"/>
  <c r="E71" i="7"/>
  <c r="E72" i="7" s="1"/>
  <c r="D71" i="7"/>
  <c r="H70" i="7"/>
  <c r="H69" i="7"/>
  <c r="M67" i="7"/>
  <c r="L67" i="7"/>
  <c r="K67" i="7"/>
  <c r="J67" i="7"/>
  <c r="I67" i="7"/>
  <c r="E67" i="7"/>
  <c r="D67" i="7"/>
  <c r="M66" i="7"/>
  <c r="L66" i="7"/>
  <c r="M65" i="7"/>
  <c r="L65" i="7"/>
  <c r="K65" i="7"/>
  <c r="J65" i="7"/>
  <c r="I65" i="7"/>
  <c r="E65" i="7"/>
  <c r="D65" i="7"/>
  <c r="H64" i="7"/>
  <c r="M62" i="7"/>
  <c r="L62" i="7"/>
  <c r="K62" i="7"/>
  <c r="J62" i="7"/>
  <c r="I62" i="7"/>
  <c r="E62" i="7"/>
  <c r="D62" i="7"/>
  <c r="M61" i="7"/>
  <c r="L61" i="7"/>
  <c r="M60" i="7"/>
  <c r="L60" i="7"/>
  <c r="K60" i="7"/>
  <c r="J60" i="7"/>
  <c r="I60" i="7"/>
  <c r="E60" i="7"/>
  <c r="E61" i="7" s="1"/>
  <c r="D60" i="7"/>
  <c r="H59" i="7"/>
  <c r="H58" i="7"/>
  <c r="M50" i="7"/>
  <c r="L50" i="7"/>
  <c r="K50" i="7"/>
  <c r="J50" i="7"/>
  <c r="I50" i="7"/>
  <c r="E50" i="7"/>
  <c r="D50" i="7"/>
  <c r="M49" i="7"/>
  <c r="L49" i="7"/>
  <c r="M48" i="7"/>
  <c r="L48" i="7"/>
  <c r="K48" i="7"/>
  <c r="J48" i="7"/>
  <c r="I48" i="7"/>
  <c r="E48" i="7"/>
  <c r="E49" i="7" s="1"/>
  <c r="D48" i="7"/>
  <c r="H47" i="7"/>
  <c r="H46" i="7"/>
  <c r="H45" i="7"/>
  <c r="H44" i="7"/>
  <c r="M42" i="7"/>
  <c r="L42" i="7"/>
  <c r="K42" i="7"/>
  <c r="J42" i="7"/>
  <c r="I42" i="7"/>
  <c r="E42" i="7"/>
  <c r="D42" i="7"/>
  <c r="M41" i="7"/>
  <c r="L41" i="7"/>
  <c r="M40" i="7"/>
  <c r="L40" i="7"/>
  <c r="K40" i="7"/>
  <c r="J40" i="7"/>
  <c r="I40" i="7"/>
  <c r="E40" i="7"/>
  <c r="E41" i="7" s="1"/>
  <c r="D40" i="7"/>
  <c r="H39" i="7"/>
  <c r="H38" i="7"/>
  <c r="H37" i="7"/>
  <c r="M35" i="7"/>
  <c r="L35" i="7"/>
  <c r="K35" i="7"/>
  <c r="J35" i="7"/>
  <c r="I35" i="7"/>
  <c r="E35" i="7"/>
  <c r="D35" i="7"/>
  <c r="M34" i="7"/>
  <c r="L34" i="7"/>
  <c r="M33" i="7"/>
  <c r="L33" i="7"/>
  <c r="K33" i="7"/>
  <c r="J33" i="7"/>
  <c r="I33" i="7"/>
  <c r="E33" i="7"/>
  <c r="E34" i="7" s="1"/>
  <c r="D33" i="7"/>
  <c r="H32" i="7"/>
  <c r="H31" i="7"/>
  <c r="M29" i="7"/>
  <c r="L29" i="7"/>
  <c r="K29" i="7"/>
  <c r="J29" i="7"/>
  <c r="I29" i="7"/>
  <c r="E29" i="7"/>
  <c r="D29" i="7"/>
  <c r="M28" i="7"/>
  <c r="L28" i="7"/>
  <c r="M27" i="7"/>
  <c r="L27" i="7"/>
  <c r="K27" i="7"/>
  <c r="J27" i="7"/>
  <c r="I27" i="7"/>
  <c r="E27" i="7"/>
  <c r="E28" i="7" s="1"/>
  <c r="D27" i="7"/>
  <c r="H26" i="7"/>
  <c r="J28" i="7" s="1"/>
  <c r="M24" i="7"/>
  <c r="L24" i="7"/>
  <c r="K24" i="7"/>
  <c r="J24" i="7"/>
  <c r="I24" i="7"/>
  <c r="E24" i="7"/>
  <c r="D24" i="7"/>
  <c r="M23" i="7"/>
  <c r="L23" i="7"/>
  <c r="H23" i="7"/>
  <c r="M22" i="7"/>
  <c r="L22" i="7"/>
  <c r="K22" i="7"/>
  <c r="J22" i="7"/>
  <c r="I22" i="7"/>
  <c r="E22" i="7"/>
  <c r="D22" i="7"/>
  <c r="H21" i="7"/>
  <c r="H91" i="7" l="1"/>
  <c r="M135" i="7"/>
  <c r="L135" i="7"/>
  <c r="J185" i="7" a="1"/>
  <c r="J185" i="7" s="1"/>
  <c r="H185" i="7" s="1"/>
  <c r="D135" i="7"/>
  <c r="E119" i="7"/>
  <c r="E135" i="7"/>
  <c r="I135" i="7"/>
  <c r="J135" i="7"/>
  <c r="K135" i="7"/>
  <c r="J166" i="7"/>
  <c r="H104" i="8"/>
  <c r="E31" i="9" s="1"/>
  <c r="H34" i="8"/>
  <c r="E13" i="9" s="1"/>
  <c r="D166" i="7"/>
  <c r="E150" i="7"/>
  <c r="E166" i="7"/>
  <c r="I166" i="7"/>
  <c r="K166" i="7"/>
  <c r="L166" i="7"/>
  <c r="M166" i="7"/>
  <c r="J41" i="7" a="1"/>
  <c r="J41" i="7" s="1"/>
  <c r="J159" i="7" a="1"/>
  <c r="J159" i="7" s="1"/>
  <c r="H159" i="7" s="1"/>
  <c r="H134" i="7"/>
  <c r="H36" i="8"/>
  <c r="E15" i="9" s="1"/>
  <c r="H95" i="8"/>
  <c r="E27" i="9" s="1"/>
  <c r="J95" i="7"/>
  <c r="H95" i="7" s="1"/>
  <c r="J102" i="7" a="1"/>
  <c r="J102" i="7" s="1"/>
  <c r="H102" i="7" s="1"/>
  <c r="J150" i="7"/>
  <c r="H150" i="7" s="1"/>
  <c r="J203" i="7" a="1"/>
  <c r="J203" i="7" s="1"/>
  <c r="H203" i="7" s="1"/>
  <c r="J49" i="7" a="1"/>
  <c r="J49" i="7" s="1"/>
  <c r="J103" i="8" s="1"/>
  <c r="G30" i="9" s="1"/>
  <c r="J108" i="7" a="1"/>
  <c r="J108" i="7" s="1"/>
  <c r="H108" i="7" s="1"/>
  <c r="J61" i="7" a="1"/>
  <c r="J61" i="7" s="1"/>
  <c r="J179" i="7" a="1"/>
  <c r="J179" i="7" s="1"/>
  <c r="H179" i="7" s="1"/>
  <c r="J66" i="7"/>
  <c r="H163" i="7"/>
  <c r="J145" i="7"/>
  <c r="H145" i="7" s="1"/>
  <c r="J78" i="7" a="1"/>
  <c r="J78" i="7" s="1"/>
  <c r="H78" i="7" s="1"/>
  <c r="J72" i="7" a="1"/>
  <c r="J72" i="7" s="1"/>
  <c r="H72" i="7" s="1"/>
  <c r="J133" i="7" a="1"/>
  <c r="J133" i="7" s="1"/>
  <c r="H133" i="7" s="1"/>
  <c r="H22" i="7"/>
  <c r="J34" i="7" a="1"/>
  <c r="J34" i="7" s="1"/>
  <c r="H34" i="7" s="1"/>
  <c r="H71" i="7"/>
  <c r="H56" i="8"/>
  <c r="E19" i="9" s="1"/>
  <c r="H102" i="8"/>
  <c r="E29" i="9" s="1"/>
  <c r="H29" i="8"/>
  <c r="E11" i="9" s="1"/>
  <c r="F13" i="9"/>
  <c r="H40" i="7"/>
  <c r="H184" i="7"/>
  <c r="H125" i="7"/>
  <c r="H29" i="7"/>
  <c r="H27" i="7"/>
  <c r="H210" i="7"/>
  <c r="H211" i="7"/>
  <c r="H73" i="7"/>
  <c r="H123" i="7"/>
  <c r="H124" i="7"/>
  <c r="H65" i="7"/>
  <c r="H48" i="7"/>
  <c r="H28" i="7"/>
  <c r="H101" i="7"/>
  <c r="H90" i="8"/>
  <c r="E23" i="9" s="1"/>
  <c r="D49" i="9"/>
  <c r="D21" i="9"/>
  <c r="D48" i="9"/>
  <c r="H62" i="7"/>
  <c r="H107" i="7"/>
  <c r="H96" i="7"/>
  <c r="H144" i="7"/>
  <c r="H151" i="7"/>
  <c r="L192" i="7"/>
  <c r="H77" i="7"/>
  <c r="H67" i="7"/>
  <c r="H120" i="7"/>
  <c r="H146" i="7"/>
  <c r="H33" i="7"/>
  <c r="H42" i="7"/>
  <c r="H89" i="7"/>
  <c r="K80" i="7"/>
  <c r="H180" i="7"/>
  <c r="H209" i="7"/>
  <c r="L80" i="7"/>
  <c r="H50" i="7"/>
  <c r="H94" i="7"/>
  <c r="H158" i="7"/>
  <c r="H109" i="7"/>
  <c r="H191" i="7"/>
  <c r="H24" i="7"/>
  <c r="H165" i="7"/>
  <c r="M110" i="7"/>
  <c r="H178" i="7"/>
  <c r="H189" i="7"/>
  <c r="H202" i="7"/>
  <c r="H118" i="7"/>
  <c r="E51" i="7"/>
  <c r="H35" i="7"/>
  <c r="H103" i="7"/>
  <c r="D192" i="7"/>
  <c r="K212" i="7"/>
  <c r="K213" i="7" s="1"/>
  <c r="H186" i="7"/>
  <c r="D110" i="7"/>
  <c r="H149" i="7"/>
  <c r="M212" i="7"/>
  <c r="M213" i="7" s="1"/>
  <c r="E110" i="7"/>
  <c r="K192" i="7"/>
  <c r="H160" i="7"/>
  <c r="E23" i="7"/>
  <c r="M80" i="7"/>
  <c r="H204" i="7"/>
  <c r="J192" i="7"/>
  <c r="I212" i="7"/>
  <c r="I213" i="7" s="1"/>
  <c r="H79" i="7"/>
  <c r="I110" i="7"/>
  <c r="J212" i="7"/>
  <c r="J213" i="7" s="1"/>
  <c r="M192" i="7"/>
  <c r="I51" i="7"/>
  <c r="K110" i="7"/>
  <c r="L212" i="7"/>
  <c r="L213" i="7" s="1"/>
  <c r="D212" i="7"/>
  <c r="D213" i="7" s="1"/>
  <c r="J51" i="7"/>
  <c r="L110" i="7"/>
  <c r="D51" i="7"/>
  <c r="D80" i="7"/>
  <c r="I80" i="7"/>
  <c r="C42" i="9"/>
  <c r="D42" i="9" s="1"/>
  <c r="C6" i="9"/>
  <c r="G6" i="9"/>
  <c r="H6" i="9"/>
  <c r="I6" i="9"/>
  <c r="H27" i="8"/>
  <c r="E9" i="9" s="1"/>
  <c r="E55" i="8"/>
  <c r="D18" i="9" s="1"/>
  <c r="C41" i="9"/>
  <c r="D41" i="9" s="1"/>
  <c r="D29" i="9"/>
  <c r="E28" i="8"/>
  <c r="D10" i="9" s="1"/>
  <c r="H88" i="8"/>
  <c r="E21" i="9" s="1"/>
  <c r="H93" i="8"/>
  <c r="E25" i="9" s="1"/>
  <c r="F29" i="9"/>
  <c r="F31" i="9"/>
  <c r="E35" i="8"/>
  <c r="D14" i="9" s="1"/>
  <c r="F11" i="9"/>
  <c r="H54" i="8"/>
  <c r="E17" i="9" s="1"/>
  <c r="D25" i="9"/>
  <c r="L51" i="7"/>
  <c r="M51" i="7"/>
  <c r="H60" i="7"/>
  <c r="J80" i="7"/>
  <c r="E66" i="7"/>
  <c r="E80" i="7"/>
  <c r="J110" i="7"/>
  <c r="E192" i="7"/>
  <c r="K51" i="7"/>
  <c r="I192" i="7"/>
  <c r="H132" i="7"/>
  <c r="E212" i="7"/>
  <c r="E213" i="7" s="1"/>
  <c r="D81" i="7" l="1"/>
  <c r="J35" i="8"/>
  <c r="G14" i="9" s="1"/>
  <c r="H135" i="7"/>
  <c r="H166" i="7"/>
  <c r="J28" i="8"/>
  <c r="G10" i="9" s="1"/>
  <c r="H66" i="7"/>
  <c r="F6" i="9"/>
  <c r="H61" i="7"/>
  <c r="J55" i="8"/>
  <c r="G18" i="9" s="1"/>
  <c r="J89" i="8"/>
  <c r="G22" i="9" s="1"/>
  <c r="D6" i="9"/>
  <c r="C40" i="9" s="1"/>
  <c r="D40" i="9" s="1"/>
  <c r="H51" i="7"/>
  <c r="H80" i="7"/>
  <c r="E136" i="7"/>
  <c r="H49" i="7"/>
  <c r="I136" i="7"/>
  <c r="H110" i="7"/>
  <c r="H41" i="7"/>
  <c r="M193" i="7"/>
  <c r="E6" i="9"/>
  <c r="H192" i="7"/>
  <c r="I81" i="7"/>
  <c r="K81" i="7"/>
  <c r="D136" i="7"/>
  <c r="L81" i="7"/>
  <c r="M136" i="7"/>
  <c r="L193" i="7"/>
  <c r="H212" i="7"/>
  <c r="H213" i="7" s="1"/>
  <c r="K136" i="7"/>
  <c r="E81" i="7"/>
  <c r="J81" i="7"/>
  <c r="L136" i="7"/>
  <c r="D193" i="7"/>
  <c r="J136" i="7"/>
  <c r="E193" i="7"/>
  <c r="K193" i="7"/>
  <c r="M81" i="7"/>
  <c r="I193" i="7"/>
  <c r="J193" i="7"/>
  <c r="D38" i="9"/>
  <c r="H35" i="8" l="1"/>
  <c r="E14" i="9" s="1"/>
  <c r="H81" i="7"/>
  <c r="H193" i="7"/>
  <c r="H136" i="7"/>
  <c r="H55" i="8"/>
  <c r="E18" i="9" s="1"/>
  <c r="H89" i="8"/>
  <c r="E22" i="9" s="1"/>
  <c r="H103" i="8"/>
  <c r="E30" i="9" s="1"/>
  <c r="D49" i="6" l="1"/>
  <c r="H117" i="5" l="1"/>
  <c r="H119" i="5"/>
  <c r="H162" i="5"/>
  <c r="M165" i="5"/>
  <c r="L165" i="5"/>
  <c r="K165" i="5"/>
  <c r="J165" i="5"/>
  <c r="I165" i="5"/>
  <c r="E165" i="5"/>
  <c r="D165" i="5"/>
  <c r="M164" i="5"/>
  <c r="L164" i="5"/>
  <c r="H164" i="5"/>
  <c r="M163" i="5"/>
  <c r="L163" i="5"/>
  <c r="K163" i="5"/>
  <c r="J163" i="5"/>
  <c r="I163" i="5"/>
  <c r="E163" i="5"/>
  <c r="E164" i="5" s="1"/>
  <c r="D163" i="5"/>
  <c r="H165" i="5" l="1"/>
  <c r="H163" i="5"/>
  <c r="D48" i="6" l="1"/>
  <c r="C46" i="6"/>
  <c r="C45" i="6"/>
  <c r="M104" i="4" l="1"/>
  <c r="M103" i="4"/>
  <c r="M102" i="4"/>
  <c r="M95" i="4"/>
  <c r="M94" i="4"/>
  <c r="M93" i="4"/>
  <c r="M90" i="4"/>
  <c r="M89" i="4"/>
  <c r="M88" i="4"/>
  <c r="M56" i="4"/>
  <c r="M55" i="4"/>
  <c r="M54" i="4"/>
  <c r="M36" i="4"/>
  <c r="M35" i="4"/>
  <c r="M34" i="4"/>
  <c r="M29" i="4"/>
  <c r="M28" i="4"/>
  <c r="M27" i="4"/>
  <c r="M211" i="5" l="1"/>
  <c r="M210" i="5"/>
  <c r="M209" i="5"/>
  <c r="M204" i="5"/>
  <c r="M203" i="5"/>
  <c r="M202" i="5"/>
  <c r="M191" i="5"/>
  <c r="M190" i="5"/>
  <c r="M189" i="5"/>
  <c r="M186" i="5"/>
  <c r="M185" i="5"/>
  <c r="M184" i="5"/>
  <c r="M180" i="5"/>
  <c r="M179" i="5"/>
  <c r="M178" i="5"/>
  <c r="M160" i="5"/>
  <c r="M159" i="5"/>
  <c r="M158" i="5"/>
  <c r="M151" i="5"/>
  <c r="M150" i="5"/>
  <c r="M149" i="5"/>
  <c r="M146" i="5"/>
  <c r="M145" i="5"/>
  <c r="M144" i="5"/>
  <c r="M134" i="5"/>
  <c r="M133" i="5"/>
  <c r="M132" i="5"/>
  <c r="M125" i="5"/>
  <c r="M124" i="5"/>
  <c r="M123" i="5"/>
  <c r="M120" i="5"/>
  <c r="M119" i="5"/>
  <c r="M118" i="5"/>
  <c r="M109" i="5"/>
  <c r="M108" i="5"/>
  <c r="M107" i="5"/>
  <c r="M103" i="5"/>
  <c r="M102" i="5"/>
  <c r="M101" i="5"/>
  <c r="M96" i="5"/>
  <c r="M95" i="5"/>
  <c r="M94" i="5"/>
  <c r="M91" i="5"/>
  <c r="M90" i="5"/>
  <c r="M89" i="5"/>
  <c r="M79" i="5"/>
  <c r="M78" i="5"/>
  <c r="M77" i="5"/>
  <c r="M73" i="5"/>
  <c r="M72" i="5"/>
  <c r="M71" i="5"/>
  <c r="M67" i="5"/>
  <c r="M66" i="5"/>
  <c r="M65" i="5"/>
  <c r="M62" i="5"/>
  <c r="M61" i="5"/>
  <c r="M60" i="5"/>
  <c r="M50" i="5"/>
  <c r="M49" i="5"/>
  <c r="M48" i="5"/>
  <c r="M42" i="5"/>
  <c r="M41" i="5"/>
  <c r="M40" i="5"/>
  <c r="M35" i="5"/>
  <c r="M34" i="5"/>
  <c r="M33" i="5"/>
  <c r="M29" i="5"/>
  <c r="M28" i="5"/>
  <c r="M27" i="5"/>
  <c r="M24" i="5"/>
  <c r="M23" i="5"/>
  <c r="M22" i="5"/>
  <c r="M166" i="5" l="1"/>
  <c r="M135" i="5"/>
  <c r="M212" i="5"/>
  <c r="M213" i="5" s="1"/>
  <c r="M110" i="5"/>
  <c r="M80" i="5"/>
  <c r="M51" i="5"/>
  <c r="M192" i="5"/>
  <c r="L211" i="5"/>
  <c r="K211" i="5"/>
  <c r="J211" i="5"/>
  <c r="I211" i="5"/>
  <c r="E211" i="5"/>
  <c r="D211" i="5"/>
  <c r="L210" i="5"/>
  <c r="L209" i="5"/>
  <c r="K209" i="5"/>
  <c r="J209" i="5"/>
  <c r="I209" i="5"/>
  <c r="E209" i="5"/>
  <c r="E210" i="5" s="1"/>
  <c r="D209" i="5"/>
  <c r="J210" i="5" a="1"/>
  <c r="J210" i="5" s="1"/>
  <c r="L204" i="5"/>
  <c r="K204" i="5"/>
  <c r="J204" i="5"/>
  <c r="I204" i="5"/>
  <c r="E204" i="5"/>
  <c r="D204" i="5"/>
  <c r="L203" i="5"/>
  <c r="L202" i="5"/>
  <c r="K202" i="5"/>
  <c r="J202" i="5"/>
  <c r="I202" i="5"/>
  <c r="E202" i="5"/>
  <c r="D202" i="5"/>
  <c r="H201" i="5"/>
  <c r="H200" i="5"/>
  <c r="H174" i="5"/>
  <c r="H175" i="5"/>
  <c r="H176" i="5"/>
  <c r="H177" i="5"/>
  <c r="H173" i="5"/>
  <c r="J179" i="5" s="1" a="1"/>
  <c r="J179" i="5" s="1"/>
  <c r="M81" i="5" l="1"/>
  <c r="M136" i="5"/>
  <c r="J203" i="5" a="1"/>
  <c r="J203" i="5" s="1"/>
  <c r="H203" i="5" s="1"/>
  <c r="H209" i="5"/>
  <c r="H210" i="5"/>
  <c r="K212" i="5"/>
  <c r="K213" i="5" s="1"/>
  <c r="H211" i="5"/>
  <c r="H204" i="5"/>
  <c r="L212" i="5"/>
  <c r="L213" i="5" s="1"/>
  <c r="D212" i="5"/>
  <c r="D213" i="5" s="1"/>
  <c r="E203" i="5"/>
  <c r="E212" i="5"/>
  <c r="E213" i="5" s="1"/>
  <c r="I212" i="5"/>
  <c r="I213" i="5" s="1"/>
  <c r="J212" i="5"/>
  <c r="J213" i="5" s="1"/>
  <c r="M193" i="5"/>
  <c r="H202" i="5"/>
  <c r="H155" i="5"/>
  <c r="H143" i="5"/>
  <c r="J145" i="5" s="1"/>
  <c r="H212" i="5" l="1"/>
  <c r="H213" i="5" s="1"/>
  <c r="H128" i="5"/>
  <c r="H129" i="5"/>
  <c r="H127" i="5"/>
  <c r="J133" i="5" s="1" a="1"/>
  <c r="J133" i="5" s="1"/>
  <c r="H122" i="5"/>
  <c r="J124" i="5" s="1"/>
  <c r="J101" i="5"/>
  <c r="L96" i="5"/>
  <c r="K96" i="5"/>
  <c r="J96" i="5"/>
  <c r="I96" i="5"/>
  <c r="E96" i="5"/>
  <c r="D96" i="5"/>
  <c r="L95" i="5"/>
  <c r="L94" i="5"/>
  <c r="K94" i="5"/>
  <c r="J94" i="5"/>
  <c r="I94" i="5"/>
  <c r="E94" i="5"/>
  <c r="E95" i="5" s="1"/>
  <c r="D94" i="5"/>
  <c r="H93" i="5"/>
  <c r="L67" i="5"/>
  <c r="K67" i="5"/>
  <c r="J67" i="5"/>
  <c r="I67" i="5"/>
  <c r="E67" i="5"/>
  <c r="D67" i="5"/>
  <c r="L66" i="5"/>
  <c r="L65" i="5"/>
  <c r="K65" i="5"/>
  <c r="J65" i="5"/>
  <c r="I65" i="5"/>
  <c r="E65" i="5"/>
  <c r="E66" i="5" s="1"/>
  <c r="D65" i="5"/>
  <c r="H64" i="5"/>
  <c r="H59" i="5"/>
  <c r="H58" i="5"/>
  <c r="J61" i="5" s="1" a="1"/>
  <c r="J61" i="5" s="1"/>
  <c r="J28" i="4" s="1"/>
  <c r="L62" i="5"/>
  <c r="K62" i="5"/>
  <c r="J62" i="5"/>
  <c r="I62" i="5"/>
  <c r="E62" i="5"/>
  <c r="D62" i="5"/>
  <c r="L61" i="5"/>
  <c r="L60" i="5"/>
  <c r="K60" i="5"/>
  <c r="J60" i="5"/>
  <c r="I60" i="5"/>
  <c r="E60" i="5"/>
  <c r="E61" i="5" s="1"/>
  <c r="D60" i="5"/>
  <c r="H38" i="5"/>
  <c r="L42" i="5"/>
  <c r="K42" i="5"/>
  <c r="J42" i="5"/>
  <c r="I42" i="5"/>
  <c r="E42" i="5"/>
  <c r="D42" i="5"/>
  <c r="L41" i="5"/>
  <c r="L40" i="5"/>
  <c r="K40" i="5"/>
  <c r="J40" i="5"/>
  <c r="I40" i="5"/>
  <c r="E40" i="5"/>
  <c r="E41" i="5" s="1"/>
  <c r="D40" i="5"/>
  <c r="H39" i="5"/>
  <c r="H37" i="5"/>
  <c r="J41" i="5" l="1" a="1"/>
  <c r="J41" i="5" s="1"/>
  <c r="H41" i="5" s="1"/>
  <c r="J66" i="5"/>
  <c r="H66" i="5" s="1"/>
  <c r="J95" i="5"/>
  <c r="H95" i="5" s="1"/>
  <c r="H61" i="5"/>
  <c r="H40" i="5"/>
  <c r="H62" i="5"/>
  <c r="H96" i="5"/>
  <c r="H94" i="5"/>
  <c r="H65" i="5"/>
  <c r="H67" i="5"/>
  <c r="H60" i="5"/>
  <c r="H42" i="5"/>
  <c r="L151" i="5"/>
  <c r="K151" i="5"/>
  <c r="J151" i="5"/>
  <c r="I151" i="5"/>
  <c r="E151" i="5"/>
  <c r="D151" i="5"/>
  <c r="L150" i="5"/>
  <c r="L149" i="5"/>
  <c r="K149" i="5"/>
  <c r="J149" i="5"/>
  <c r="I149" i="5"/>
  <c r="E149" i="5"/>
  <c r="D149" i="5"/>
  <c r="H148" i="5"/>
  <c r="J150" i="5" s="1"/>
  <c r="L180" i="5"/>
  <c r="K180" i="5"/>
  <c r="J180" i="5"/>
  <c r="I180" i="5"/>
  <c r="E180" i="5"/>
  <c r="D180" i="5"/>
  <c r="L179" i="5"/>
  <c r="H179" i="5"/>
  <c r="L178" i="5"/>
  <c r="K178" i="5"/>
  <c r="J178" i="5"/>
  <c r="I178" i="5"/>
  <c r="H178" i="5"/>
  <c r="E178" i="5"/>
  <c r="E179" i="5" s="1"/>
  <c r="D178" i="5"/>
  <c r="L125" i="5"/>
  <c r="K125" i="5"/>
  <c r="J125" i="5"/>
  <c r="I125" i="5"/>
  <c r="E125" i="5"/>
  <c r="D125" i="5"/>
  <c r="L124" i="5"/>
  <c r="L123" i="5"/>
  <c r="K123" i="5"/>
  <c r="J123" i="5"/>
  <c r="I123" i="5"/>
  <c r="E123" i="5"/>
  <c r="E124" i="5" s="1"/>
  <c r="D123" i="5"/>
  <c r="H123" i="5"/>
  <c r="H182" i="5"/>
  <c r="J185" i="5" s="1" a="1"/>
  <c r="J185" i="5" s="1"/>
  <c r="H125" i="5" l="1"/>
  <c r="H180" i="5"/>
  <c r="E150" i="5"/>
  <c r="H150" i="5"/>
  <c r="H149" i="5"/>
  <c r="H151" i="5"/>
  <c r="H124" i="5"/>
  <c r="H76" i="5" l="1"/>
  <c r="H75" i="5"/>
  <c r="H106" i="5"/>
  <c r="H105" i="5"/>
  <c r="J108" i="5" s="1" a="1"/>
  <c r="J108" i="5" s="1"/>
  <c r="J159" i="5" a="1"/>
  <c r="J159" i="5" s="1"/>
  <c r="H100" i="5"/>
  <c r="H99" i="5"/>
  <c r="H98" i="5"/>
  <c r="J102" i="5" s="1" a="1"/>
  <c r="J102" i="5" s="1"/>
  <c r="H70" i="5"/>
  <c r="H69" i="5"/>
  <c r="J72" i="5" s="1" a="1"/>
  <c r="J72" i="5" s="1"/>
  <c r="H32" i="5"/>
  <c r="H31" i="5"/>
  <c r="J34" i="5" s="1" a="1"/>
  <c r="J34" i="5" s="1"/>
  <c r="J78" i="5" l="1" a="1"/>
  <c r="J78" i="5" s="1"/>
  <c r="J89" i="4" s="1"/>
  <c r="G22" i="6" s="1"/>
  <c r="J55" i="4"/>
  <c r="G18" i="6" s="1"/>
  <c r="H188" i="5"/>
  <c r="H88" i="5"/>
  <c r="H90" i="5" s="1"/>
  <c r="H47" i="5"/>
  <c r="H46" i="5"/>
  <c r="H45" i="5"/>
  <c r="H44" i="5"/>
  <c r="H26" i="5"/>
  <c r="J28" i="5" s="1"/>
  <c r="H21" i="5"/>
  <c r="G10" i="6" s="1"/>
  <c r="E88" i="4"/>
  <c r="E89" i="4" s="1"/>
  <c r="I158" i="5"/>
  <c r="J158" i="5"/>
  <c r="K158" i="5"/>
  <c r="L158" i="5"/>
  <c r="K160" i="5"/>
  <c r="L159" i="5"/>
  <c r="I160" i="5"/>
  <c r="J160" i="5"/>
  <c r="L160" i="5"/>
  <c r="E158" i="5"/>
  <c r="E160" i="5"/>
  <c r="D160" i="5"/>
  <c r="D158" i="5"/>
  <c r="I184" i="5"/>
  <c r="J184" i="5"/>
  <c r="K184" i="5"/>
  <c r="L184" i="5"/>
  <c r="L185" i="5"/>
  <c r="I186" i="5"/>
  <c r="J186" i="5"/>
  <c r="K186" i="5"/>
  <c r="L186" i="5"/>
  <c r="E186" i="5"/>
  <c r="E184" i="5"/>
  <c r="D186" i="5"/>
  <c r="D184" i="5"/>
  <c r="K54" i="4"/>
  <c r="H17" i="6" s="1"/>
  <c r="L55" i="4"/>
  <c r="I54" i="4"/>
  <c r="J54" i="4"/>
  <c r="L54" i="4"/>
  <c r="I56" i="4"/>
  <c r="J56" i="4"/>
  <c r="G19" i="6" s="1"/>
  <c r="K56" i="4"/>
  <c r="H19" i="6" s="1"/>
  <c r="L56" i="4"/>
  <c r="E56" i="4"/>
  <c r="E54" i="4"/>
  <c r="E55" i="4" s="1"/>
  <c r="D56" i="4"/>
  <c r="D54" i="4"/>
  <c r="L191" i="5"/>
  <c r="K191" i="5"/>
  <c r="J191" i="5"/>
  <c r="I191" i="5"/>
  <c r="E191" i="5"/>
  <c r="D191" i="5"/>
  <c r="L190" i="5"/>
  <c r="H190" i="5"/>
  <c r="L189" i="5"/>
  <c r="K189" i="5"/>
  <c r="J189" i="5"/>
  <c r="I189" i="5"/>
  <c r="E189" i="5"/>
  <c r="E190" i="5" s="1"/>
  <c r="D189" i="5"/>
  <c r="L146" i="5"/>
  <c r="K146" i="5"/>
  <c r="J146" i="5"/>
  <c r="I146" i="5"/>
  <c r="E146" i="5"/>
  <c r="D146" i="5"/>
  <c r="L145" i="5"/>
  <c r="L144" i="5"/>
  <c r="K144" i="5"/>
  <c r="J144" i="5"/>
  <c r="I144" i="5"/>
  <c r="E144" i="5"/>
  <c r="E145" i="5" s="1"/>
  <c r="D144" i="5"/>
  <c r="I132" i="5"/>
  <c r="J132" i="5"/>
  <c r="K132" i="5"/>
  <c r="L132" i="5"/>
  <c r="L133" i="5"/>
  <c r="I134" i="5"/>
  <c r="J134" i="5"/>
  <c r="K134" i="5"/>
  <c r="L134" i="5"/>
  <c r="E134" i="5"/>
  <c r="E132" i="5"/>
  <c r="E133" i="5" s="1"/>
  <c r="D29" i="4"/>
  <c r="D134" i="5"/>
  <c r="D132" i="5"/>
  <c r="L120" i="5"/>
  <c r="K120" i="5"/>
  <c r="J120" i="5"/>
  <c r="I120" i="5"/>
  <c r="E120" i="5"/>
  <c r="D120" i="5"/>
  <c r="L119" i="5"/>
  <c r="L118" i="5"/>
  <c r="K118" i="5"/>
  <c r="J118" i="5"/>
  <c r="I118" i="5"/>
  <c r="E118" i="5"/>
  <c r="D118" i="5"/>
  <c r="L109" i="5"/>
  <c r="K109" i="5"/>
  <c r="J109" i="5"/>
  <c r="I109" i="5"/>
  <c r="E109" i="5"/>
  <c r="D109" i="5"/>
  <c r="L108" i="5"/>
  <c r="L107" i="5"/>
  <c r="K107" i="5"/>
  <c r="J107" i="5"/>
  <c r="I107" i="5"/>
  <c r="E107" i="5"/>
  <c r="E108" i="5" s="1"/>
  <c r="D107" i="5"/>
  <c r="L103" i="5"/>
  <c r="K103" i="5"/>
  <c r="J103" i="5"/>
  <c r="I103" i="5"/>
  <c r="E103" i="5"/>
  <c r="D103" i="5"/>
  <c r="L102" i="5"/>
  <c r="H102" i="5"/>
  <c r="L101" i="5"/>
  <c r="K101" i="5"/>
  <c r="I101" i="5"/>
  <c r="E101" i="5"/>
  <c r="D101" i="5"/>
  <c r="L91" i="5"/>
  <c r="K91" i="5"/>
  <c r="J91" i="5"/>
  <c r="I91" i="5"/>
  <c r="E91" i="5"/>
  <c r="D91" i="5"/>
  <c r="L90" i="5"/>
  <c r="L89" i="5"/>
  <c r="K89" i="5"/>
  <c r="J89" i="5"/>
  <c r="I89" i="5"/>
  <c r="E89" i="5"/>
  <c r="D89" i="5"/>
  <c r="L79" i="5"/>
  <c r="K79" i="5"/>
  <c r="J79" i="5"/>
  <c r="I79" i="5"/>
  <c r="E79" i="5"/>
  <c r="D79" i="5"/>
  <c r="L78" i="5"/>
  <c r="L77" i="5"/>
  <c r="K77" i="5"/>
  <c r="J77" i="5"/>
  <c r="I77" i="5"/>
  <c r="E77" i="5"/>
  <c r="D77" i="5"/>
  <c r="L73" i="5"/>
  <c r="K73" i="5"/>
  <c r="J73" i="5"/>
  <c r="I73" i="5"/>
  <c r="E73" i="5"/>
  <c r="D73" i="5"/>
  <c r="L72" i="5"/>
  <c r="L71" i="5"/>
  <c r="K71" i="5"/>
  <c r="J71" i="5"/>
  <c r="I71" i="5"/>
  <c r="E71" i="5"/>
  <c r="E72" i="5" s="1"/>
  <c r="D71" i="5"/>
  <c r="L50" i="5"/>
  <c r="K50" i="5"/>
  <c r="J50" i="5"/>
  <c r="I50" i="5"/>
  <c r="E50" i="5"/>
  <c r="D50" i="5"/>
  <c r="L49" i="5"/>
  <c r="L48" i="5"/>
  <c r="K48" i="5"/>
  <c r="J48" i="5"/>
  <c r="I48" i="5"/>
  <c r="E48" i="5"/>
  <c r="E49" i="5" s="1"/>
  <c r="D48" i="5"/>
  <c r="L35" i="5"/>
  <c r="K35" i="5"/>
  <c r="J35" i="5"/>
  <c r="I35" i="5"/>
  <c r="E35" i="5"/>
  <c r="D35" i="5"/>
  <c r="L34" i="5"/>
  <c r="L33" i="5"/>
  <c r="K33" i="5"/>
  <c r="J33" i="5"/>
  <c r="I33" i="5"/>
  <c r="E34" i="5"/>
  <c r="D33" i="5"/>
  <c r="L29" i="5"/>
  <c r="K29" i="5"/>
  <c r="J29" i="5"/>
  <c r="I29" i="5"/>
  <c r="E29" i="5"/>
  <c r="D29" i="5"/>
  <c r="L28" i="5"/>
  <c r="L27" i="5"/>
  <c r="K27" i="5"/>
  <c r="J27" i="5"/>
  <c r="I27" i="5"/>
  <c r="E27" i="5"/>
  <c r="E28" i="5" s="1"/>
  <c r="D27" i="5"/>
  <c r="L24" i="5"/>
  <c r="K24" i="5"/>
  <c r="J24" i="5"/>
  <c r="I24" i="5"/>
  <c r="E24" i="5"/>
  <c r="D24" i="5"/>
  <c r="L23" i="5"/>
  <c r="L22" i="5"/>
  <c r="K22" i="5"/>
  <c r="J22" i="5"/>
  <c r="I22" i="5"/>
  <c r="E22" i="5"/>
  <c r="D22" i="5"/>
  <c r="I90" i="4"/>
  <c r="J90" i="4"/>
  <c r="G23" i="6" s="1"/>
  <c r="K90" i="4"/>
  <c r="H23" i="6" s="1"/>
  <c r="L90" i="4"/>
  <c r="L89" i="4"/>
  <c r="J88" i="4"/>
  <c r="K88" i="4"/>
  <c r="H21" i="6" s="1"/>
  <c r="L88" i="4"/>
  <c r="I88" i="4"/>
  <c r="E90" i="4"/>
  <c r="D90" i="4"/>
  <c r="D88" i="4"/>
  <c r="L95" i="4"/>
  <c r="K95" i="4"/>
  <c r="H27" i="6" s="1"/>
  <c r="J95" i="4"/>
  <c r="G27" i="6" s="1"/>
  <c r="I95" i="4"/>
  <c r="E95" i="4"/>
  <c r="D95" i="4"/>
  <c r="L94" i="4"/>
  <c r="H94" i="4"/>
  <c r="L93" i="4"/>
  <c r="K93" i="4"/>
  <c r="H25" i="6" s="1"/>
  <c r="J93" i="4"/>
  <c r="I93" i="4"/>
  <c r="E93" i="4"/>
  <c r="E94" i="4" s="1"/>
  <c r="D93" i="4"/>
  <c r="L104" i="4"/>
  <c r="K104" i="4"/>
  <c r="H31" i="6" s="1"/>
  <c r="J104" i="4"/>
  <c r="G31" i="6" s="1"/>
  <c r="I104" i="4"/>
  <c r="E104" i="4"/>
  <c r="D104" i="4"/>
  <c r="L103" i="4"/>
  <c r="L102" i="4"/>
  <c r="K102" i="4"/>
  <c r="H29" i="6" s="1"/>
  <c r="J102" i="4"/>
  <c r="I102" i="4"/>
  <c r="E102" i="4"/>
  <c r="E103" i="4" s="1"/>
  <c r="D102" i="4"/>
  <c r="L36" i="4"/>
  <c r="K36" i="4"/>
  <c r="H15" i="6" s="1"/>
  <c r="J36" i="4"/>
  <c r="G15" i="6" s="1"/>
  <c r="I36" i="4"/>
  <c r="E36" i="4"/>
  <c r="D36" i="4"/>
  <c r="L35" i="4"/>
  <c r="L34" i="4"/>
  <c r="K34" i="4"/>
  <c r="H13" i="6" s="1"/>
  <c r="J34" i="4"/>
  <c r="I34" i="4"/>
  <c r="E34" i="4"/>
  <c r="E35" i="4" s="1"/>
  <c r="D34" i="4"/>
  <c r="I27" i="4"/>
  <c r="J27" i="4"/>
  <c r="K27" i="4"/>
  <c r="H9" i="6" s="1"/>
  <c r="L28" i="4"/>
  <c r="L27" i="4"/>
  <c r="I29" i="4"/>
  <c r="J29" i="4"/>
  <c r="G11" i="6" s="1"/>
  <c r="K29" i="4"/>
  <c r="H11" i="6" s="1"/>
  <c r="L29" i="4"/>
  <c r="E29" i="4"/>
  <c r="E27" i="4"/>
  <c r="E28" i="4" s="1"/>
  <c r="D27" i="4"/>
  <c r="J49" i="5" l="1" a="1"/>
  <c r="J49" i="5" s="1"/>
  <c r="K166" i="5"/>
  <c r="K135" i="5"/>
  <c r="L166" i="5"/>
  <c r="J166" i="5"/>
  <c r="I166" i="5"/>
  <c r="J35" i="4"/>
  <c r="H35" i="4" s="1"/>
  <c r="D135" i="5"/>
  <c r="D166" i="5"/>
  <c r="E166" i="5"/>
  <c r="L135" i="5"/>
  <c r="E135" i="5"/>
  <c r="I135" i="5"/>
  <c r="J135" i="5"/>
  <c r="H73" i="5"/>
  <c r="H35" i="5"/>
  <c r="H104" i="4"/>
  <c r="H56" i="4"/>
  <c r="H90" i="4"/>
  <c r="H95" i="4"/>
  <c r="H29" i="4"/>
  <c r="H50" i="5"/>
  <c r="H118" i="5"/>
  <c r="H186" i="5"/>
  <c r="H103" i="5"/>
  <c r="H191" i="5"/>
  <c r="H134" i="5"/>
  <c r="H160" i="5"/>
  <c r="E159" i="5"/>
  <c r="K80" i="5"/>
  <c r="J80" i="5"/>
  <c r="D110" i="5"/>
  <c r="L110" i="5"/>
  <c r="I80" i="5"/>
  <c r="L80" i="5"/>
  <c r="K110" i="5"/>
  <c r="J110" i="5"/>
  <c r="I110" i="5"/>
  <c r="E102" i="5"/>
  <c r="E110" i="5"/>
  <c r="D80" i="5"/>
  <c r="E78" i="5"/>
  <c r="E80" i="5"/>
  <c r="C41" i="6"/>
  <c r="D41" i="6" s="1"/>
  <c r="H28" i="5"/>
  <c r="L192" i="5"/>
  <c r="H23" i="5"/>
  <c r="H93" i="4"/>
  <c r="H34" i="4"/>
  <c r="E192" i="5"/>
  <c r="K192" i="5"/>
  <c r="J192" i="5"/>
  <c r="D192" i="5"/>
  <c r="I192" i="5"/>
  <c r="I51" i="5"/>
  <c r="L51" i="5"/>
  <c r="E23" i="5"/>
  <c r="E51" i="5"/>
  <c r="E185" i="5"/>
  <c r="K51" i="5"/>
  <c r="E119" i="5"/>
  <c r="E90" i="5"/>
  <c r="J51" i="5"/>
  <c r="H145" i="5"/>
  <c r="H120" i="5"/>
  <c r="H189" i="5"/>
  <c r="H24" i="5"/>
  <c r="H72" i="5"/>
  <c r="H108" i="5"/>
  <c r="H33" i="5"/>
  <c r="H109" i="5"/>
  <c r="H146" i="5"/>
  <c r="H79" i="5"/>
  <c r="H71" i="5"/>
  <c r="H107" i="5"/>
  <c r="H48" i="5"/>
  <c r="H89" i="5"/>
  <c r="H132" i="5"/>
  <c r="H158" i="5"/>
  <c r="H78" i="5"/>
  <c r="H133" i="5"/>
  <c r="H77" i="5"/>
  <c r="H144" i="5"/>
  <c r="H91" i="5"/>
  <c r="H29" i="5"/>
  <c r="H22" i="5"/>
  <c r="H6" i="6"/>
  <c r="D9" i="6"/>
  <c r="H184" i="5"/>
  <c r="H185" i="5"/>
  <c r="H101" i="5"/>
  <c r="H27" i="5"/>
  <c r="H102" i="4"/>
  <c r="H36" i="4"/>
  <c r="H88" i="4"/>
  <c r="G14" i="6" l="1"/>
  <c r="H166" i="5"/>
  <c r="H135" i="5"/>
  <c r="J103" i="4"/>
  <c r="G30" i="6" s="1"/>
  <c r="H49" i="5"/>
  <c r="H28" i="8"/>
  <c r="E10" i="9" s="1"/>
  <c r="H192" i="5"/>
  <c r="H110" i="5"/>
  <c r="H80" i="5"/>
  <c r="I81" i="5"/>
  <c r="J136" i="5"/>
  <c r="L81" i="5"/>
  <c r="K193" i="5"/>
  <c r="D193" i="5"/>
  <c r="J193" i="5"/>
  <c r="I193" i="5"/>
  <c r="L193" i="5"/>
  <c r="E81" i="5"/>
  <c r="L136" i="5"/>
  <c r="I136" i="5"/>
  <c r="E193" i="5"/>
  <c r="H34" i="5"/>
  <c r="H159" i="5"/>
  <c r="E136" i="5"/>
  <c r="K136" i="5"/>
  <c r="K81" i="5"/>
  <c r="J81" i="5"/>
  <c r="H51" i="5"/>
  <c r="D46" i="6"/>
  <c r="D45" i="6"/>
  <c r="C54" i="6"/>
  <c r="I30" i="6"/>
  <c r="D29" i="6"/>
  <c r="D30" i="6"/>
  <c r="D31" i="6"/>
  <c r="E26" i="6"/>
  <c r="D25" i="6"/>
  <c r="D26" i="6"/>
  <c r="D27" i="6"/>
  <c r="D21" i="6"/>
  <c r="D22" i="6"/>
  <c r="D23" i="6"/>
  <c r="F18" i="6"/>
  <c r="D17" i="6"/>
  <c r="D18" i="6"/>
  <c r="D19" i="6"/>
  <c r="F14" i="6"/>
  <c r="D13" i="6"/>
  <c r="D14" i="6"/>
  <c r="D15" i="6"/>
  <c r="F10" i="6"/>
  <c r="D10" i="6"/>
  <c r="D11" i="6"/>
  <c r="F31" i="6"/>
  <c r="I31" i="6"/>
  <c r="E31" i="6"/>
  <c r="C31" i="6"/>
  <c r="I26" i="6"/>
  <c r="F27" i="6"/>
  <c r="I27" i="6"/>
  <c r="E27" i="6"/>
  <c r="I22" i="6"/>
  <c r="F23" i="6"/>
  <c r="I23" i="6"/>
  <c r="C23" i="6"/>
  <c r="I18" i="6"/>
  <c r="F19" i="6"/>
  <c r="I19" i="6"/>
  <c r="E19" i="6"/>
  <c r="F15" i="6"/>
  <c r="I15" i="6"/>
  <c r="E15" i="6"/>
  <c r="C19" i="6"/>
  <c r="I14" i="6"/>
  <c r="C14" i="6"/>
  <c r="C13" i="6"/>
  <c r="C39" i="6" s="1"/>
  <c r="D39" i="6" s="1"/>
  <c r="F13" i="6"/>
  <c r="G13" i="6"/>
  <c r="I13" i="6"/>
  <c r="I10" i="6"/>
  <c r="F11" i="6"/>
  <c r="I11" i="6"/>
  <c r="H193" i="5" l="1"/>
  <c r="H136" i="5"/>
  <c r="H81" i="5"/>
  <c r="H54" i="4"/>
  <c r="D6" i="6"/>
  <c r="C40" i="6" s="1"/>
  <c r="D40" i="6" s="1"/>
  <c r="C27" i="6"/>
  <c r="H55" i="4" l="1"/>
  <c r="E18" i="6" s="1"/>
  <c r="C21" i="6"/>
  <c r="C30" i="6"/>
  <c r="I29" i="6"/>
  <c r="G29" i="6"/>
  <c r="F29" i="6"/>
  <c r="C29" i="6"/>
  <c r="C26" i="6"/>
  <c r="I25" i="6"/>
  <c r="G25" i="6"/>
  <c r="F25" i="6"/>
  <c r="C25" i="6"/>
  <c r="C43" i="6" s="1"/>
  <c r="D43" i="6" s="1"/>
  <c r="C22" i="6"/>
  <c r="I21" i="6"/>
  <c r="G21" i="6"/>
  <c r="F21" i="6"/>
  <c r="C18" i="6"/>
  <c r="I17" i="6"/>
  <c r="G17" i="6"/>
  <c r="F17" i="6"/>
  <c r="C15" i="6"/>
  <c r="C11" i="6"/>
  <c r="C10" i="6"/>
  <c r="I9" i="6"/>
  <c r="G9" i="6"/>
  <c r="F9" i="6"/>
  <c r="C9" i="6"/>
  <c r="H27" i="4" l="1"/>
  <c r="E9" i="6" s="1"/>
  <c r="E23" i="6"/>
  <c r="E11" i="6"/>
  <c r="C17" i="6"/>
  <c r="C6" i="6" s="1"/>
  <c r="C42" i="6"/>
  <c r="D42" i="6" s="1"/>
  <c r="F6" i="6"/>
  <c r="G6" i="6"/>
  <c r="I6" i="6"/>
  <c r="E13" i="6"/>
  <c r="D136" i="5"/>
  <c r="D51" i="5"/>
  <c r="D81" i="5" s="1"/>
  <c r="E25" i="6"/>
  <c r="E29" i="6"/>
  <c r="E17" i="6"/>
  <c r="E21" i="6"/>
  <c r="D38" i="6" l="1"/>
  <c r="E14" i="6"/>
  <c r="H28" i="4"/>
  <c r="E10" i="6" s="1"/>
  <c r="H89" i="4"/>
  <c r="E22" i="6" s="1"/>
  <c r="H103" i="4"/>
  <c r="E30" i="6" s="1"/>
  <c r="E6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<sst xmlns="http://schemas.openxmlformats.org/spreadsheetml/2006/main" count="1908" uniqueCount="190">
  <si>
    <t>PLAN STUDIÓW</t>
  </si>
  <si>
    <t>Rok studiów: 1, semestr: 1</t>
  </si>
  <si>
    <t>ogółem zajęcia dydaktyczne</t>
  </si>
  <si>
    <t>wykład</t>
  </si>
  <si>
    <t>ćwiczenia</t>
  </si>
  <si>
    <t>Ergonomia</t>
  </si>
  <si>
    <t>Etykieta</t>
  </si>
  <si>
    <t>Rok studiów: 1, semestr: 2</t>
  </si>
  <si>
    <t>Język obcy 1</t>
  </si>
  <si>
    <t>Przedmiot do wyboru 1</t>
  </si>
  <si>
    <t>Rok studiów: 2, semestr: 3</t>
  </si>
  <si>
    <t>Język obcy 2</t>
  </si>
  <si>
    <t>Przedmiot do wyboru 2</t>
  </si>
  <si>
    <t>Rok studiów: 2, semestr: 4</t>
  </si>
  <si>
    <t>Język obcy 3</t>
  </si>
  <si>
    <t>Bazy danych</t>
  </si>
  <si>
    <t>Rok studiów: 3, semestr: 5</t>
  </si>
  <si>
    <t>Język obcy 4</t>
  </si>
  <si>
    <t>Rok studiów: 3, semestr: 6</t>
  </si>
  <si>
    <t>Praktyka zawodowa</t>
  </si>
  <si>
    <t>Fizyka</t>
  </si>
  <si>
    <t>Przedmiot do wyboru 3</t>
  </si>
  <si>
    <t>Lp.</t>
  </si>
  <si>
    <t>Nazwa przedmiotu/grupy zajęć</t>
  </si>
  <si>
    <t>Semestr</t>
  </si>
  <si>
    <t>Liczba punktów ECTS</t>
  </si>
  <si>
    <t>Punkty ECTS za zajęcia praktyczne</t>
  </si>
  <si>
    <t>Forma zaliczenia</t>
  </si>
  <si>
    <t>Status przedmiotu: obligatoryjny lub fakultatywny</t>
  </si>
  <si>
    <t>Liczba godzin realizowanych z bezpośrednim udziałem nauczyciela akademickiego lub innej osoby prowadzącej zajęcia</t>
  </si>
  <si>
    <t>Grupa treści</t>
  </si>
  <si>
    <t>I - WYMAGANIA OGÓLNE</t>
  </si>
  <si>
    <t>f</t>
  </si>
  <si>
    <t>o</t>
  </si>
  <si>
    <t>Liczba punktów ECTS/godz. dyd. (ogółem)</t>
  </si>
  <si>
    <t>x</t>
  </si>
  <si>
    <t>Liczba punktów ECTS/godz. dyd. (zajęcia praktyczne)</t>
  </si>
  <si>
    <t>Liczba punktów ECTS/godz. dyd. (przedmioty fakultatywne)</t>
  </si>
  <si>
    <t>II - PODSTAWOWYCH</t>
  </si>
  <si>
    <t>III - KIERUNKOWYCH</t>
  </si>
  <si>
    <t>IV - ZWIĄZANYCH Z ZAKRESEM KSZTAŁCENIA</t>
  </si>
  <si>
    <t>V - PRAKTYKA</t>
  </si>
  <si>
    <t>VI - INNE</t>
  </si>
  <si>
    <t>Tabela podsumowująca plan</t>
  </si>
  <si>
    <t>Liczba punktów ECTS/godz. dyd. w planie studiów</t>
  </si>
  <si>
    <t>Punkty ECTS sumaryczne wskaźniki ilościowe, w tym zajęcia:</t>
  </si>
  <si>
    <t>Punkty ECTS</t>
  </si>
  <si>
    <t>Liczba</t>
  </si>
  <si>
    <t>%</t>
  </si>
  <si>
    <t>Ogółem - plan studiów</t>
  </si>
  <si>
    <t>wymagające bezpośredniego udziału nauczyciela akademickiego lub innych osób prowadzących zajęcia</t>
  </si>
  <si>
    <t>z zakresu nauk podstawowych</t>
  </si>
  <si>
    <t>o charakterze praktycznym (laboratoryjne, projektowe, warsztatowe)</t>
  </si>
  <si>
    <t>ogólnouczelniane lub realizowane na innym kierunku</t>
  </si>
  <si>
    <t>zajęcia do wyboru - co najmniej 30% punktów ECTS</t>
  </si>
  <si>
    <t>wymiar praktyk</t>
  </si>
  <si>
    <t>zajęcia z wychowania fizycznego</t>
  </si>
  <si>
    <t>zajęcia z języka obcego</t>
  </si>
  <si>
    <t>przedmioty z dziedziny nauk humanistycznych lub nauk społecznych</t>
  </si>
  <si>
    <t>zajęcia kształtujące umiejętności praktyczne (dotyczy profilu praktycznego)</t>
  </si>
  <si>
    <t>-</t>
  </si>
  <si>
    <t>zajęcia związane z prowadzoną w uczelni działalnością naukową w dyscyplinie/ach, do których przyporządkowano kierunek studiów (dotyczy profilu ogólnoakademickiego)</t>
  </si>
  <si>
    <t>Procentowy udział pkt ECTS dla każdej z dyscyplin naukowych w łącznej liczbie punktów ECTS</t>
  </si>
  <si>
    <t>Ogółem:</t>
  </si>
  <si>
    <t>inne</t>
  </si>
  <si>
    <t>Przedmiot z zakresu nauk humanistycznych lub z zakresu nauk społecznych 1</t>
  </si>
  <si>
    <t>Przedmiot z zakresu nauk humanistycznych lub z zakresu nauk społecznych 2</t>
  </si>
  <si>
    <t>zal. z oc.</t>
  </si>
  <si>
    <t>egz.</t>
  </si>
  <si>
    <t>zal.</t>
  </si>
  <si>
    <t>Lista przedmiotów do wyboru</t>
  </si>
  <si>
    <t>Język obcy 1, 2, 3, 4</t>
  </si>
  <si>
    <t>Język angielski</t>
  </si>
  <si>
    <t>Język niemiecki</t>
  </si>
  <si>
    <t>Język rosyjski</t>
  </si>
  <si>
    <t>Język hiszpański</t>
  </si>
  <si>
    <t>Przedmiot z zakresu nauk humanistycznych lub z zakresu nauk społecznych 1, 2</t>
  </si>
  <si>
    <t>Filozofia</t>
  </si>
  <si>
    <t>Praktyczna filozofia przyrody</t>
  </si>
  <si>
    <t>Projekt zespołowy</t>
  </si>
  <si>
    <t>Liczba punktów ECTS/godz. dyd. w semestrze 1</t>
  </si>
  <si>
    <t>Liczba punktów ECTS/godz. dyd. w semestrze 2</t>
  </si>
  <si>
    <t>Liczba punktów ECTS/godz. dyd. na I roku studiów</t>
  </si>
  <si>
    <t>Liczba punktów ECTS/godz. dyd. w semestrze 3</t>
  </si>
  <si>
    <t>Liczba punktów ECTS/godz. dyd. w semestrze 4</t>
  </si>
  <si>
    <t>Liczba punktów ECTS/godz. dyd. na II roku studiów</t>
  </si>
  <si>
    <t>Liczba punktów ECTS/godz. dyd. w semestrze 5</t>
  </si>
  <si>
    <t>Liczba punktów ECTS/godz. dyd. w semestrze 6</t>
  </si>
  <si>
    <t>Liczba punktów ECTS/godz. dyd. na III roku studiów</t>
  </si>
  <si>
    <t>Praktyka</t>
  </si>
  <si>
    <t>Repetytorium matematyki elementarnej</t>
  </si>
  <si>
    <t>Wstęp do programowania</t>
  </si>
  <si>
    <t>Algebra liniowa z geometrią analityczną</t>
  </si>
  <si>
    <t>Podstawy logiki i teorii mnogości</t>
  </si>
  <si>
    <t>Programy użytkowe</t>
  </si>
  <si>
    <t>CAD komputerowe wspomaganie projektowania</t>
  </si>
  <si>
    <t>Analiza i wizualizacja danych</t>
  </si>
  <si>
    <t>Pracownia programowania</t>
  </si>
  <si>
    <t>Analiza matematyczna dla informatyków 1</t>
  </si>
  <si>
    <t>Matematyka dyskretna dla informatyków</t>
  </si>
  <si>
    <t>Algorytmy i struktury danych</t>
  </si>
  <si>
    <t>Programowanie obiektowe</t>
  </si>
  <si>
    <t>Wprowadzenie do cyberbezpieczeństwa</t>
  </si>
  <si>
    <t>Analiza matematyczna dla informatyków 2</t>
  </si>
  <si>
    <t>Metody probabilistyczne i statystyka</t>
  </si>
  <si>
    <t>Podstawy elektroniki i elektrotechniki</t>
  </si>
  <si>
    <t>Projektowanie systemów informatycznych</t>
  </si>
  <si>
    <t>Architektura i organizacja komputerów</t>
  </si>
  <si>
    <t>Programowanie deklaratywne - paradygmaty programowania</t>
  </si>
  <si>
    <t>Sieci komputerowe</t>
  </si>
  <si>
    <t>Systemy operacyjne</t>
  </si>
  <si>
    <t>Technika cyfrowa</t>
  </si>
  <si>
    <t>Informacja patentowa</t>
  </si>
  <si>
    <t>Miernictwo elektroniczne</t>
  </si>
  <si>
    <t>Internet rzeczy</t>
  </si>
  <si>
    <t>Elementy robotyki inteligentnej</t>
  </si>
  <si>
    <t>Inżynieria oprogramowania</t>
  </si>
  <si>
    <t>Programowanie aplikacji WWW</t>
  </si>
  <si>
    <t>Administrowanie sieciami komputerowymi</t>
  </si>
  <si>
    <t>Wprowadzenie do grafiki maszynowej</t>
  </si>
  <si>
    <t>Problemy społeczne i zawodowe informatyki</t>
  </si>
  <si>
    <t>Informatyka praktyczna</t>
  </si>
  <si>
    <t>Pracownia dyplomowa 1</t>
  </si>
  <si>
    <t>Systemy wbudowane</t>
  </si>
  <si>
    <t>Metody inżynierii wiedzy</t>
  </si>
  <si>
    <t>Przedmiot do wyboru 4</t>
  </si>
  <si>
    <t>Information theory</t>
  </si>
  <si>
    <t>Modelowanie szeregów czasowych</t>
  </si>
  <si>
    <t>Rok studiów: 4, semestr: 7</t>
  </si>
  <si>
    <t>Liczba punktów ECTS/godz. dyd. na IV roku studiów</t>
  </si>
  <si>
    <t>Liczba punktów ECTS/godz. dyd. w semestrze 7</t>
  </si>
  <si>
    <t>Praca dyplomowa</t>
  </si>
  <si>
    <t>Pracownia dyplomowa 2</t>
  </si>
  <si>
    <t>Projektowanie gier video</t>
  </si>
  <si>
    <t>Testowanie oprogramowania</t>
  </si>
  <si>
    <t>Zarządzanie projektem informatycznym</t>
  </si>
  <si>
    <t>Diagnozowanie i serwisowanie urządzeń i systemów komputerowych</t>
  </si>
  <si>
    <t>18a</t>
  </si>
  <si>
    <t>18b</t>
  </si>
  <si>
    <t>19a</t>
  </si>
  <si>
    <t>19b</t>
  </si>
  <si>
    <t>20a</t>
  </si>
  <si>
    <t>20b</t>
  </si>
  <si>
    <t>zajęcia z wykorzystaniem metod i technik kształcenia na odległość</t>
  </si>
  <si>
    <t>Informatyka</t>
  </si>
  <si>
    <t>Elementy algebry i geometrii analitycznej</t>
  </si>
  <si>
    <t>Elementy matematyki dyskretnej</t>
  </si>
  <si>
    <t>Rachunek różniczkowy i całkowy 1</t>
  </si>
  <si>
    <t>Rachunek różniczkowy i całkowy 2</t>
  </si>
  <si>
    <t>Rachunek prawdopodobieństwa i statystyka</t>
  </si>
  <si>
    <t>Badania operacyjne</t>
  </si>
  <si>
    <t>Elementy metod numerycznych</t>
  </si>
  <si>
    <t>Sztuczna inteligencja</t>
  </si>
  <si>
    <t>Analiza procesów masowych</t>
  </si>
  <si>
    <t>Game theory</t>
  </si>
  <si>
    <t>16a</t>
  </si>
  <si>
    <t>16b</t>
  </si>
  <si>
    <t>dziedzina nauk inżynieryjno-technicznych / dyscyplina informatyka techniczna i telekomunikacja</t>
  </si>
  <si>
    <r>
      <t xml:space="preserve">Obowiązuje od cyklu: </t>
    </r>
    <r>
      <rPr>
        <sz val="11"/>
        <rFont val="Calibri"/>
        <family val="2"/>
        <charset val="238"/>
        <scheme val="minor"/>
      </rPr>
      <t>2024 Z</t>
    </r>
  </si>
  <si>
    <r>
      <t xml:space="preserve">Poziom studiów: </t>
    </r>
    <r>
      <rPr>
        <sz val="11"/>
        <rFont val="Calibri"/>
        <family val="2"/>
        <charset val="238"/>
        <scheme val="minor"/>
      </rPr>
      <t>studia pierwszego stopnia - inżynierskie</t>
    </r>
  </si>
  <si>
    <r>
      <t xml:space="preserve">Profil kształcenia: </t>
    </r>
    <r>
      <rPr>
        <sz val="11"/>
        <rFont val="Calibri"/>
        <family val="2"/>
        <charset val="238"/>
        <scheme val="minor"/>
      </rPr>
      <t>ogólnoakademicki</t>
    </r>
  </si>
  <si>
    <r>
      <t xml:space="preserve">Liczba semestrów: </t>
    </r>
    <r>
      <rPr>
        <sz val="11"/>
        <rFont val="Calibri"/>
        <family val="2"/>
        <charset val="238"/>
        <scheme val="minor"/>
      </rPr>
      <t>7</t>
    </r>
  </si>
  <si>
    <r>
      <t xml:space="preserve">Dziedzina/y nauki/dyscyplina/y naukowa/e lub artystyczna/e: </t>
    </r>
    <r>
      <rPr>
        <sz val="11"/>
        <rFont val="Calibri"/>
        <family val="2"/>
        <charset val="238"/>
        <scheme val="minor"/>
      </rPr>
      <t>dziedzina nauk ścisłych i przyrodniczych / dyscyplina naukowa informatyka;</t>
    </r>
  </si>
  <si>
    <t>KIERUNKU INFORMATYKA</t>
  </si>
  <si>
    <t>W ZAKRESIE: INŻYNIERIA SYSTEMÓW INFORMATYCZNYCH</t>
  </si>
  <si>
    <t>W ZAKRESIE: INFORMATYKA OGÓLNA</t>
  </si>
  <si>
    <t>Etyka i kultura języka</t>
  </si>
  <si>
    <t>Etyczne podstawy profesjonalizmu</t>
  </si>
  <si>
    <t>I</t>
  </si>
  <si>
    <t>II</t>
  </si>
  <si>
    <t>III</t>
  </si>
  <si>
    <t>IV</t>
  </si>
  <si>
    <t>V</t>
  </si>
  <si>
    <t>VI</t>
  </si>
  <si>
    <t>Etyka</t>
  </si>
  <si>
    <t>Komunikacja wizualna i werbalna</t>
  </si>
  <si>
    <t xml:space="preserve">Zagadnienia poprawności językowej </t>
  </si>
  <si>
    <t>Computer science in medicine and industry</t>
  </si>
  <si>
    <t>Selected applications of computer science</t>
  </si>
  <si>
    <t>Wybrane zastosowania informatyki</t>
  </si>
  <si>
    <t>22a</t>
  </si>
  <si>
    <t>22b</t>
  </si>
  <si>
    <t>21a</t>
  </si>
  <si>
    <t>21b</t>
  </si>
  <si>
    <t>Programowanie serwisów internetowych</t>
  </si>
  <si>
    <t>Informatyka techniczna i telekomunikacja</t>
  </si>
  <si>
    <t>Ochrona własności intelektualnej</t>
  </si>
  <si>
    <t>Szkolenie w zakresie bezpieczeństwa i higieny pracy</t>
  </si>
  <si>
    <t>Automaty i języki formalne</t>
  </si>
  <si>
    <r>
      <t xml:space="preserve">Forma studiów: </t>
    </r>
    <r>
      <rPr>
        <sz val="11"/>
        <rFont val="Calibri"/>
        <family val="2"/>
        <charset val="238"/>
        <scheme val="minor"/>
      </rPr>
      <t>niestacjonarne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</si>
</sst>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1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2" fontId="0" fillId="0" borderId="1" xfId="0" applyNumberFormat="1" applyBorder="1" applyAlignment="1">
      <alignment horizontal="center" vertical="center"/>
    </xf>
    <xf numFmtId="2" fontId="0" fillId="0" borderId="1" xfId="0" quotePrefix="1" applyNumberForma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8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1" applyFont="1" applyBorder="1"/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6" xfId="0" applyFont="1" applyBorder="1" applyAlignment="1">
      <alignment horizontal="left"/>
    </xf>
    <xf numFmtId="0" fontId="2" fillId="0" borderId="9" xfId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1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</cellXfs>
  <cellStyles count="2">
    <cellStyle name="Normalny" xfId="0" builtinId="0"/>
    <cellStyle name="Normalny 2" xfId="1" xr:uid="{C404FC85-602D-433D-B446-87A5ED03B8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C75EC-4359-4BB8-9BB5-463C01CA9738}">
  <dimension ref="A1:N241"/>
  <sheetViews>
    <sheetView zoomScaleNormal="100" workbookViewId="0">
      <selection activeCell="L44" sqref="L44"/>
    </sheetView>
  </sheetViews>
  <sheetFormatPr defaultRowHeight="14.4" x14ac:dyDescent="0.3"/>
  <cols>
    <col min="1" max="1" width="5.77734375" style="22" customWidth="1"/>
    <col min="2" max="2" width="40.77734375" style="22" customWidth="1"/>
    <col min="3" max="13" width="7.77734375" style="22" customWidth="1"/>
    <col min="14" max="16384" width="8.88671875" style="22"/>
  </cols>
  <sheetData>
    <row r="1" spans="1:13" x14ac:dyDescent="0.3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21"/>
    </row>
    <row r="2" spans="1:13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21"/>
    </row>
    <row r="3" spans="1:13" x14ac:dyDescent="0.3">
      <c r="E3" s="23"/>
      <c r="J3" s="23"/>
      <c r="K3" s="23"/>
    </row>
    <row r="4" spans="1:13" x14ac:dyDescent="0.3">
      <c r="E4" s="23"/>
      <c r="J4" s="23"/>
      <c r="K4" s="23"/>
    </row>
    <row r="5" spans="1:13" x14ac:dyDescent="0.3">
      <c r="A5" s="74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24"/>
    </row>
    <row r="6" spans="1:13" x14ac:dyDescent="0.3">
      <c r="A6" s="74" t="s">
        <v>163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24"/>
    </row>
    <row r="7" spans="1:13" x14ac:dyDescent="0.3">
      <c r="A7" s="74" t="s">
        <v>164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24"/>
    </row>
    <row r="8" spans="1:13" x14ac:dyDescent="0.3">
      <c r="E8" s="23"/>
      <c r="J8" s="23"/>
      <c r="K8" s="23"/>
    </row>
    <row r="9" spans="1:13" x14ac:dyDescent="0.3">
      <c r="A9" s="26" t="s">
        <v>158</v>
      </c>
      <c r="E9" s="23"/>
      <c r="J9" s="23"/>
      <c r="K9" s="23"/>
    </row>
    <row r="10" spans="1:13" x14ac:dyDescent="0.3">
      <c r="A10" s="26" t="s">
        <v>159</v>
      </c>
      <c r="E10" s="23"/>
      <c r="J10" s="23"/>
      <c r="K10" s="23"/>
    </row>
    <row r="11" spans="1:13" x14ac:dyDescent="0.3">
      <c r="A11" s="26" t="s">
        <v>160</v>
      </c>
      <c r="E11" s="23"/>
      <c r="J11" s="23"/>
      <c r="K11" s="23"/>
    </row>
    <row r="12" spans="1:13" x14ac:dyDescent="0.3">
      <c r="A12" s="26" t="s">
        <v>189</v>
      </c>
      <c r="E12" s="23"/>
      <c r="J12" s="23"/>
      <c r="K12" s="23"/>
    </row>
    <row r="13" spans="1:13" x14ac:dyDescent="0.3">
      <c r="A13" s="26" t="s">
        <v>161</v>
      </c>
      <c r="E13" s="23"/>
      <c r="J13" s="23"/>
      <c r="K13" s="23"/>
    </row>
    <row r="14" spans="1:13" x14ac:dyDescent="0.3">
      <c r="A14" s="26" t="s">
        <v>162</v>
      </c>
      <c r="E14" s="23"/>
      <c r="J14" s="23"/>
      <c r="K14" s="23"/>
    </row>
    <row r="15" spans="1:13" x14ac:dyDescent="0.3">
      <c r="C15" s="22" t="s">
        <v>157</v>
      </c>
    </row>
    <row r="16" spans="1:13" x14ac:dyDescent="0.3">
      <c r="A16" s="26" t="s">
        <v>1</v>
      </c>
    </row>
    <row r="17" spans="1:13" ht="72" customHeight="1" x14ac:dyDescent="0.3">
      <c r="A17" s="63" t="s">
        <v>22</v>
      </c>
      <c r="B17" s="63" t="s">
        <v>23</v>
      </c>
      <c r="C17" s="64" t="s">
        <v>24</v>
      </c>
      <c r="D17" s="64" t="s">
        <v>25</v>
      </c>
      <c r="E17" s="71" t="s">
        <v>26</v>
      </c>
      <c r="F17" s="64" t="s">
        <v>27</v>
      </c>
      <c r="G17" s="71" t="s">
        <v>28</v>
      </c>
      <c r="H17" s="72" t="s">
        <v>29</v>
      </c>
      <c r="I17" s="72"/>
      <c r="J17" s="72"/>
      <c r="K17" s="72"/>
      <c r="L17" s="64" t="s">
        <v>89</v>
      </c>
      <c r="M17" s="64" t="s">
        <v>131</v>
      </c>
    </row>
    <row r="18" spans="1:13" ht="72" customHeight="1" x14ac:dyDescent="0.3">
      <c r="A18" s="63"/>
      <c r="B18" s="63"/>
      <c r="C18" s="64"/>
      <c r="D18" s="64"/>
      <c r="E18" s="71"/>
      <c r="F18" s="64"/>
      <c r="G18" s="71"/>
      <c r="H18" s="52" t="s">
        <v>2</v>
      </c>
      <c r="I18" s="28" t="s">
        <v>3</v>
      </c>
      <c r="J18" s="28" t="s">
        <v>4</v>
      </c>
      <c r="K18" s="28" t="s">
        <v>64</v>
      </c>
      <c r="L18" s="64"/>
      <c r="M18" s="64"/>
    </row>
    <row r="19" spans="1:13" x14ac:dyDescent="0.3">
      <c r="A19" s="65" t="s">
        <v>30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</row>
    <row r="20" spans="1:13" x14ac:dyDescent="0.3">
      <c r="A20" s="65" t="s">
        <v>31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</row>
    <row r="21" spans="1:13" ht="28.8" x14ac:dyDescent="0.3">
      <c r="A21" s="19">
        <v>1</v>
      </c>
      <c r="B21" s="38" t="s">
        <v>65</v>
      </c>
      <c r="C21" s="11">
        <v>1</v>
      </c>
      <c r="D21" s="11">
        <v>2</v>
      </c>
      <c r="E21" s="19">
        <v>0</v>
      </c>
      <c r="F21" s="11" t="s">
        <v>67</v>
      </c>
      <c r="G21" s="19" t="s">
        <v>32</v>
      </c>
      <c r="H21" s="19">
        <f t="shared" ref="H21" si="0">I21+J21</f>
        <v>16</v>
      </c>
      <c r="I21" s="11">
        <v>16</v>
      </c>
      <c r="J21" s="11">
        <v>0</v>
      </c>
      <c r="K21" s="11">
        <v>1</v>
      </c>
      <c r="L21" s="19">
        <v>0</v>
      </c>
      <c r="M21" s="19">
        <v>0</v>
      </c>
    </row>
    <row r="22" spans="1:13" x14ac:dyDescent="0.3">
      <c r="A22" s="58" t="s">
        <v>34</v>
      </c>
      <c r="B22" s="58"/>
      <c r="C22" s="58"/>
      <c r="D22" s="29">
        <f>SUM(D21:D21)</f>
        <v>2</v>
      </c>
      <c r="E22" s="29">
        <f>SUM(E21:E21)</f>
        <v>0</v>
      </c>
      <c r="F22" s="29" t="s">
        <v>35</v>
      </c>
      <c r="G22" s="29" t="s">
        <v>35</v>
      </c>
      <c r="H22" s="29">
        <f>SUM(I22:J22)</f>
        <v>16</v>
      </c>
      <c r="I22" s="29">
        <f>SUM(I21:I21)</f>
        <v>16</v>
      </c>
      <c r="J22" s="29">
        <f>SUM(J21:J21)</f>
        <v>0</v>
      </c>
      <c r="K22" s="29">
        <f>SUM(K21:K21)</f>
        <v>1</v>
      </c>
      <c r="L22" s="29">
        <f>SUM(L21:L21)</f>
        <v>0</v>
      </c>
      <c r="M22" s="29">
        <f>SUM(M21:M21)</f>
        <v>0</v>
      </c>
    </row>
    <row r="23" spans="1:13" x14ac:dyDescent="0.3">
      <c r="A23" s="57" t="s">
        <v>36</v>
      </c>
      <c r="B23" s="57"/>
      <c r="C23" s="57"/>
      <c r="D23" s="19" t="s">
        <v>35</v>
      </c>
      <c r="E23" s="19">
        <f>E22</f>
        <v>0</v>
      </c>
      <c r="F23" s="19" t="s">
        <v>35</v>
      </c>
      <c r="G23" s="19" t="s">
        <v>35</v>
      </c>
      <c r="H23" s="30">
        <f t="shared" ref="H23:H24" si="1">SUM(I23:J23)</f>
        <v>0</v>
      </c>
      <c r="I23" s="19">
        <v>0</v>
      </c>
      <c r="J23" s="30">
        <f>SUMPRODUCT(ROUND(IF(IF(J21&gt;0,E21/(J21/H21*D21),0)*J21&gt;J21,J21,IF(J21&gt;0,E21/(J21/H21*D21),0)*J21),0))</f>
        <v>0</v>
      </c>
      <c r="K23" s="30">
        <f>SUMPRODUCT(ROUND(IF(K21&gt;0,E21/D21,0)*K21,0))</f>
        <v>0</v>
      </c>
      <c r="L23" s="19">
        <f>SUMIF($E21:$E21,"&gt;0",L21:L21)</f>
        <v>0</v>
      </c>
      <c r="M23" s="19">
        <f>SUMIF($E21:$E21,"&gt;0",M21:M21)</f>
        <v>0</v>
      </c>
    </row>
    <row r="24" spans="1:13" x14ac:dyDescent="0.3">
      <c r="A24" s="57" t="s">
        <v>37</v>
      </c>
      <c r="B24" s="57"/>
      <c r="C24" s="57"/>
      <c r="D24" s="19">
        <f>SUMIF(G21:G21,"f",D21:D21)</f>
        <v>2</v>
      </c>
      <c r="E24" s="19">
        <f>SUMIF(G21:G21,"f",E21:E21)</f>
        <v>0</v>
      </c>
      <c r="F24" s="19" t="s">
        <v>35</v>
      </c>
      <c r="G24" s="19" t="s">
        <v>35</v>
      </c>
      <c r="H24" s="19">
        <f t="shared" si="1"/>
        <v>16</v>
      </c>
      <c r="I24" s="19">
        <f>SUMIF($G21:$G21,"f",I21:I21)</f>
        <v>16</v>
      </c>
      <c r="J24" s="19">
        <f>SUMIF($G21:$G21,"f",J21:J21)</f>
        <v>0</v>
      </c>
      <c r="K24" s="19">
        <f>SUMIF($G21:$G21,"f",K21:K21)</f>
        <v>1</v>
      </c>
      <c r="L24" s="19">
        <f>SUMIF($G21:$G21,"f",L21:L21)</f>
        <v>0</v>
      </c>
      <c r="M24" s="19">
        <f>SUMIF($G21:$G21,"f",M21:M21)</f>
        <v>0</v>
      </c>
    </row>
    <row r="25" spans="1:13" x14ac:dyDescent="0.3">
      <c r="A25" s="67" t="s">
        <v>38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26"/>
    </row>
    <row r="26" spans="1:13" x14ac:dyDescent="0.3">
      <c r="A26" s="19">
        <v>1</v>
      </c>
      <c r="B26" s="38" t="s">
        <v>90</v>
      </c>
      <c r="C26" s="19">
        <v>1</v>
      </c>
      <c r="D26" s="19">
        <v>2</v>
      </c>
      <c r="E26" s="19">
        <v>0</v>
      </c>
      <c r="F26" s="11" t="s">
        <v>67</v>
      </c>
      <c r="G26" s="19" t="s">
        <v>33</v>
      </c>
      <c r="H26" s="19">
        <f>I26+J26</f>
        <v>20</v>
      </c>
      <c r="I26" s="19">
        <v>0</v>
      </c>
      <c r="J26" s="19">
        <v>20</v>
      </c>
      <c r="K26" s="19">
        <v>2</v>
      </c>
      <c r="L26" s="19">
        <v>0</v>
      </c>
      <c r="M26" s="19">
        <v>0</v>
      </c>
    </row>
    <row r="27" spans="1:13" x14ac:dyDescent="0.3">
      <c r="A27" s="58" t="s">
        <v>34</v>
      </c>
      <c r="B27" s="58"/>
      <c r="C27" s="58"/>
      <c r="D27" s="29">
        <f>SUM(D26:D26)</f>
        <v>2</v>
      </c>
      <c r="E27" s="29">
        <f>SUM(E26:E26)</f>
        <v>0</v>
      </c>
      <c r="F27" s="29" t="s">
        <v>35</v>
      </c>
      <c r="G27" s="29" t="s">
        <v>35</v>
      </c>
      <c r="H27" s="29">
        <f>SUM(I27:J27)</f>
        <v>20</v>
      </c>
      <c r="I27" s="29">
        <f>SUM(I26:I26)</f>
        <v>0</v>
      </c>
      <c r="J27" s="29">
        <f>SUM(J26:J26)</f>
        <v>20</v>
      </c>
      <c r="K27" s="29">
        <f>SUM(K26:K26)</f>
        <v>2</v>
      </c>
      <c r="L27" s="29">
        <f>SUM(L26:L26)</f>
        <v>0</v>
      </c>
      <c r="M27" s="29">
        <f>SUM(M26:M26)</f>
        <v>0</v>
      </c>
    </row>
    <row r="28" spans="1:13" x14ac:dyDescent="0.3">
      <c r="A28" s="57" t="s">
        <v>36</v>
      </c>
      <c r="B28" s="57"/>
      <c r="C28" s="57"/>
      <c r="D28" s="19" t="s">
        <v>35</v>
      </c>
      <c r="E28" s="19">
        <f>E27</f>
        <v>0</v>
      </c>
      <c r="F28" s="19" t="s">
        <v>35</v>
      </c>
      <c r="G28" s="19" t="s">
        <v>35</v>
      </c>
      <c r="H28" s="30">
        <f t="shared" ref="H28:H29" si="2">SUM(I28:J28)</f>
        <v>0</v>
      </c>
      <c r="I28" s="19">
        <v>0</v>
      </c>
      <c r="J28" s="30">
        <f>SUMPRODUCT(ROUND(IF(IF(J26&gt;0,E26/(J26/H26*D26),0)*J26&gt;J26,J26,IF(J26&gt;0,E26/(J26/H26*D26),0)*J26),0))</f>
        <v>0</v>
      </c>
      <c r="K28" s="30">
        <f>SUMPRODUCT(ROUND(IF(K26&gt;0,E26/D26,0)*K26,0))</f>
        <v>0</v>
      </c>
      <c r="L28" s="19">
        <f>SUMIF($E26:$E26,"&gt;0",L26:L26)</f>
        <v>0</v>
      </c>
      <c r="M28" s="19">
        <f>SUMIF($E26:$E26,"&gt;0",M26:M26)</f>
        <v>0</v>
      </c>
    </row>
    <row r="29" spans="1:13" x14ac:dyDescent="0.3">
      <c r="A29" s="57" t="s">
        <v>37</v>
      </c>
      <c r="B29" s="57"/>
      <c r="C29" s="57"/>
      <c r="D29" s="19">
        <f>SUMIF(G26:G26,"f",D26:D26)</f>
        <v>0</v>
      </c>
      <c r="E29" s="19">
        <f>SUMIF(G26:G26,"f",E26:E26)</f>
        <v>0</v>
      </c>
      <c r="F29" s="19" t="s">
        <v>35</v>
      </c>
      <c r="G29" s="19" t="s">
        <v>35</v>
      </c>
      <c r="H29" s="19">
        <f t="shared" si="2"/>
        <v>0</v>
      </c>
      <c r="I29" s="19">
        <f>SUMIF($G26:$G26,"f",I26:I26)</f>
        <v>0</v>
      </c>
      <c r="J29" s="19">
        <f>SUMIF($G26:$G26,"f",J26:J26)</f>
        <v>0</v>
      </c>
      <c r="K29" s="19">
        <f>SUMIF($G26:$G26,"f",K26:K26)</f>
        <v>0</v>
      </c>
      <c r="L29" s="19">
        <f>SUMIF($G26:$G26,"f",L26:L26)</f>
        <v>0</v>
      </c>
      <c r="M29" s="19">
        <f>SUMIF($G26:$G26,"f",M26:M26)</f>
        <v>0</v>
      </c>
    </row>
    <row r="30" spans="1:13" x14ac:dyDescent="0.3">
      <c r="A30" s="67" t="s">
        <v>39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26"/>
    </row>
    <row r="31" spans="1:13" x14ac:dyDescent="0.3">
      <c r="A31" s="19">
        <v>1</v>
      </c>
      <c r="B31" s="46" t="s">
        <v>15</v>
      </c>
      <c r="C31" s="19">
        <v>1</v>
      </c>
      <c r="D31" s="19">
        <v>5.5</v>
      </c>
      <c r="E31" s="19">
        <v>3.3</v>
      </c>
      <c r="F31" s="19" t="s">
        <v>68</v>
      </c>
      <c r="G31" s="11" t="s">
        <v>33</v>
      </c>
      <c r="H31" s="11">
        <f>I31+J31</f>
        <v>50</v>
      </c>
      <c r="I31" s="11">
        <v>20</v>
      </c>
      <c r="J31" s="11">
        <v>30</v>
      </c>
      <c r="K31" s="11">
        <v>4</v>
      </c>
      <c r="L31" s="19">
        <v>0</v>
      </c>
      <c r="M31" s="19">
        <v>0</v>
      </c>
    </row>
    <row r="32" spans="1:13" x14ac:dyDescent="0.3">
      <c r="A32" s="19">
        <v>2</v>
      </c>
      <c r="B32" s="46" t="s">
        <v>91</v>
      </c>
      <c r="C32" s="19">
        <v>1</v>
      </c>
      <c r="D32" s="19">
        <v>5</v>
      </c>
      <c r="E32" s="19">
        <v>2.5</v>
      </c>
      <c r="F32" s="19" t="s">
        <v>68</v>
      </c>
      <c r="G32" s="11" t="s">
        <v>33</v>
      </c>
      <c r="H32" s="11">
        <f>I32+J32</f>
        <v>40</v>
      </c>
      <c r="I32" s="11">
        <v>20</v>
      </c>
      <c r="J32" s="11">
        <v>20</v>
      </c>
      <c r="K32" s="11">
        <v>4</v>
      </c>
      <c r="L32" s="19">
        <v>0</v>
      </c>
      <c r="M32" s="19">
        <v>0</v>
      </c>
    </row>
    <row r="33" spans="1:13" x14ac:dyDescent="0.3">
      <c r="A33" s="58" t="s">
        <v>34</v>
      </c>
      <c r="B33" s="58"/>
      <c r="C33" s="58"/>
      <c r="D33" s="29">
        <f>SUM(D31:D32)</f>
        <v>10.5</v>
      </c>
      <c r="E33" s="29">
        <f>SUM(E31:E32)</f>
        <v>5.8</v>
      </c>
      <c r="F33" s="29" t="s">
        <v>35</v>
      </c>
      <c r="G33" s="29" t="s">
        <v>35</v>
      </c>
      <c r="H33" s="29">
        <f>SUM(I33:J33)</f>
        <v>90</v>
      </c>
      <c r="I33" s="29">
        <f>SUM(I31:I32)</f>
        <v>40</v>
      </c>
      <c r="J33" s="29">
        <f>SUM(J31:J32)</f>
        <v>50</v>
      </c>
      <c r="K33" s="29">
        <f>SUM(K31:K32)</f>
        <v>8</v>
      </c>
      <c r="L33" s="29">
        <f>SUM(L31:L32)</f>
        <v>0</v>
      </c>
      <c r="M33" s="29">
        <f>SUM(M31:M32)</f>
        <v>0</v>
      </c>
    </row>
    <row r="34" spans="1:13" x14ac:dyDescent="0.3">
      <c r="A34" s="57" t="s">
        <v>36</v>
      </c>
      <c r="B34" s="57"/>
      <c r="C34" s="57"/>
      <c r="D34" s="19" t="s">
        <v>35</v>
      </c>
      <c r="E34" s="19">
        <f>E33</f>
        <v>5.8</v>
      </c>
      <c r="F34" s="19" t="s">
        <v>35</v>
      </c>
      <c r="G34" s="19" t="s">
        <v>35</v>
      </c>
      <c r="H34" s="30">
        <f t="shared" ref="H34:H35" si="3">SUM(I34:J34)</f>
        <v>50</v>
      </c>
      <c r="I34" s="19">
        <v>0</v>
      </c>
      <c r="J34" s="30" cm="1">
        <f t="array" ref="J34">SUMPRODUCT(ROUND(IF(IF(J31:J32&gt;0,E31:E32/(J31:J32/H31:H32*D31:D32),0)*J31:J32&gt;J31:J32,J31:J32,IF(J31:J32&gt;0,E31:E32/(J31:J32/H31:H32*D31:D32),0)*J31:J32),0))</f>
        <v>50</v>
      </c>
      <c r="K34" s="30" cm="1">
        <f t="array" ref="K34">SUMPRODUCT(ROUND(IF(K31:K32&gt;0,E31:E32/D31:D32,0)*K31:K32,0))</f>
        <v>4</v>
      </c>
      <c r="L34" s="19">
        <f>SUMIF($E31:$E32,"&gt;0",L31:L32)</f>
        <v>0</v>
      </c>
      <c r="M34" s="19">
        <f>SUMIF($E31:$E32,"&gt;0",M31:M32)</f>
        <v>0</v>
      </c>
    </row>
    <row r="35" spans="1:13" x14ac:dyDescent="0.3">
      <c r="A35" s="57" t="s">
        <v>37</v>
      </c>
      <c r="B35" s="57"/>
      <c r="C35" s="57"/>
      <c r="D35" s="19">
        <f>SUMIF(G31:G32,"f",D31:D32)</f>
        <v>0</v>
      </c>
      <c r="E35" s="19">
        <f>SUMIF(G31:G32,"f",E31:E32)</f>
        <v>0</v>
      </c>
      <c r="F35" s="19" t="s">
        <v>35</v>
      </c>
      <c r="G35" s="19" t="s">
        <v>35</v>
      </c>
      <c r="H35" s="19">
        <f t="shared" si="3"/>
        <v>0</v>
      </c>
      <c r="I35" s="19">
        <f>SUMIF($G31:$G32,"f",I31:I32)</f>
        <v>0</v>
      </c>
      <c r="J35" s="19">
        <f>SUMIF($G31:$G32,"f",J31:J32)</f>
        <v>0</v>
      </c>
      <c r="K35" s="19">
        <f>SUMIF($G31:$G32,"f",K31:K32)</f>
        <v>0</v>
      </c>
      <c r="L35" s="19">
        <f>SUMIF($G31:$G32,"f",L31:L32)</f>
        <v>0</v>
      </c>
      <c r="M35" s="19">
        <f>SUMIF($G31:$G32,"f",M31:M32)</f>
        <v>0</v>
      </c>
    </row>
    <row r="36" spans="1:13" x14ac:dyDescent="0.3">
      <c r="A36" s="67" t="s">
        <v>40</v>
      </c>
      <c r="B36" s="68"/>
      <c r="C36" s="68"/>
      <c r="D36" s="68"/>
      <c r="E36" s="68"/>
      <c r="F36" s="68"/>
      <c r="G36" s="68"/>
      <c r="H36" s="68"/>
      <c r="I36" s="69"/>
      <c r="J36" s="69"/>
      <c r="K36" s="69"/>
      <c r="L36" s="68"/>
      <c r="M36" s="26"/>
    </row>
    <row r="37" spans="1:13" x14ac:dyDescent="0.3">
      <c r="A37" s="19">
        <v>1</v>
      </c>
      <c r="B37" s="46" t="s">
        <v>92</v>
      </c>
      <c r="C37" s="19">
        <v>1</v>
      </c>
      <c r="D37" s="19">
        <v>5.5</v>
      </c>
      <c r="E37" s="19">
        <v>1.1000000000000001</v>
      </c>
      <c r="F37" s="11" t="s">
        <v>68</v>
      </c>
      <c r="G37" s="19" t="s">
        <v>32</v>
      </c>
      <c r="H37" s="19">
        <f>I37+J37</f>
        <v>50</v>
      </c>
      <c r="I37" s="19">
        <v>20</v>
      </c>
      <c r="J37" s="19">
        <v>30</v>
      </c>
      <c r="K37" s="19">
        <v>4</v>
      </c>
      <c r="L37" s="19">
        <v>0</v>
      </c>
      <c r="M37" s="19">
        <v>0</v>
      </c>
    </row>
    <row r="38" spans="1:13" x14ac:dyDescent="0.3">
      <c r="A38" s="19">
        <v>2</v>
      </c>
      <c r="B38" s="46" t="s">
        <v>93</v>
      </c>
      <c r="C38" s="19">
        <v>1</v>
      </c>
      <c r="D38" s="19">
        <v>5</v>
      </c>
      <c r="E38" s="19">
        <v>1.25</v>
      </c>
      <c r="F38" s="11" t="s">
        <v>68</v>
      </c>
      <c r="G38" s="19" t="s">
        <v>32</v>
      </c>
      <c r="H38" s="19">
        <f>I38+J38</f>
        <v>40</v>
      </c>
      <c r="I38" s="19">
        <v>20</v>
      </c>
      <c r="J38" s="19">
        <v>20</v>
      </c>
      <c r="K38" s="19">
        <v>4</v>
      </c>
      <c r="L38" s="19">
        <v>0</v>
      </c>
      <c r="M38" s="19">
        <v>0</v>
      </c>
    </row>
    <row r="39" spans="1:13" x14ac:dyDescent="0.3">
      <c r="A39" s="19">
        <v>3</v>
      </c>
      <c r="B39" s="49" t="s">
        <v>94</v>
      </c>
      <c r="C39" s="19">
        <v>1</v>
      </c>
      <c r="D39" s="19">
        <v>3.5</v>
      </c>
      <c r="E39" s="19">
        <v>3.5</v>
      </c>
      <c r="F39" s="11" t="s">
        <v>67</v>
      </c>
      <c r="G39" s="19" t="s">
        <v>32</v>
      </c>
      <c r="H39" s="19">
        <f>I39+J39</f>
        <v>30</v>
      </c>
      <c r="I39" s="11">
        <v>0</v>
      </c>
      <c r="J39" s="11">
        <v>30</v>
      </c>
      <c r="K39" s="11">
        <v>2</v>
      </c>
      <c r="L39" s="19">
        <v>0</v>
      </c>
      <c r="M39" s="19">
        <v>0</v>
      </c>
    </row>
    <row r="40" spans="1:13" x14ac:dyDescent="0.3">
      <c r="A40" s="58" t="s">
        <v>34</v>
      </c>
      <c r="B40" s="58"/>
      <c r="C40" s="58"/>
      <c r="D40" s="29">
        <f>SUM(D37:D39)</f>
        <v>14</v>
      </c>
      <c r="E40" s="29">
        <f>SUM(E37:E39)</f>
        <v>5.85</v>
      </c>
      <c r="F40" s="29" t="s">
        <v>35</v>
      </c>
      <c r="G40" s="29" t="s">
        <v>35</v>
      </c>
      <c r="H40" s="29">
        <f>SUM(I40:J40)</f>
        <v>120</v>
      </c>
      <c r="I40" s="29">
        <f t="shared" ref="I40:L40" si="4">SUM(I37:I39)</f>
        <v>40</v>
      </c>
      <c r="J40" s="29">
        <f t="shared" si="4"/>
        <v>80</v>
      </c>
      <c r="K40" s="29">
        <f t="shared" si="4"/>
        <v>10</v>
      </c>
      <c r="L40" s="29">
        <f t="shared" si="4"/>
        <v>0</v>
      </c>
      <c r="M40" s="29">
        <f t="shared" ref="M40" si="5">SUM(M37:M39)</f>
        <v>0</v>
      </c>
    </row>
    <row r="41" spans="1:13" x14ac:dyDescent="0.3">
      <c r="A41" s="57" t="s">
        <v>36</v>
      </c>
      <c r="B41" s="57"/>
      <c r="C41" s="57"/>
      <c r="D41" s="19" t="s">
        <v>35</v>
      </c>
      <c r="E41" s="19">
        <f>E40</f>
        <v>5.85</v>
      </c>
      <c r="F41" s="19" t="s">
        <v>35</v>
      </c>
      <c r="G41" s="19" t="s">
        <v>35</v>
      </c>
      <c r="H41" s="30">
        <f t="shared" ref="H41:H42" si="6">SUM(I41:J41)</f>
        <v>50</v>
      </c>
      <c r="I41" s="19">
        <v>0</v>
      </c>
      <c r="J41" s="30" cm="1">
        <f t="array" ref="J41">SUMPRODUCT(ROUND(IF(IF(J37:J39&gt;0,E37:E39/(J37:J39/H37:H39*D37:D39),0)*J37:J39&gt;J37:J39,J37:J39,IF(J37:J39&gt;0,E37:E39/(J37:J39/H37:H39*D37:D39),0)*J37:J39),0))</f>
        <v>50</v>
      </c>
      <c r="K41" s="30" cm="1">
        <f t="array" ref="K41">SUMPRODUCT(ROUND(IF(K37:K39&gt;0,E37:E39/D37:D39,0)*K37:K39,0))</f>
        <v>4</v>
      </c>
      <c r="L41" s="19">
        <f t="shared" ref="L41:M41" si="7">SUMIF($E37:$E39,"&gt;0",L37:L39)</f>
        <v>0</v>
      </c>
      <c r="M41" s="19">
        <f t="shared" si="7"/>
        <v>0</v>
      </c>
    </row>
    <row r="42" spans="1:13" x14ac:dyDescent="0.3">
      <c r="A42" s="57" t="s">
        <v>37</v>
      </c>
      <c r="B42" s="57"/>
      <c r="C42" s="57"/>
      <c r="D42" s="19">
        <f>SUMIF(G37:G39,"f",D37:D39)</f>
        <v>14</v>
      </c>
      <c r="E42" s="19">
        <f>SUMIF(G37:G39,"f",E37:E39)</f>
        <v>5.85</v>
      </c>
      <c r="F42" s="19" t="s">
        <v>35</v>
      </c>
      <c r="G42" s="19" t="s">
        <v>35</v>
      </c>
      <c r="H42" s="19">
        <f t="shared" si="6"/>
        <v>120</v>
      </c>
      <c r="I42" s="19">
        <f t="shared" ref="I42:J42" si="8">SUMIF($G37:$G39,"f",I37:I39)</f>
        <v>40</v>
      </c>
      <c r="J42" s="19">
        <f t="shared" si="8"/>
        <v>80</v>
      </c>
      <c r="K42" s="19">
        <f>SUMIF($G37:$G39,"f",K37:K39)</f>
        <v>10</v>
      </c>
      <c r="L42" s="19">
        <f t="shared" ref="L42:M42" si="9">SUMIF($G37:$G39,"f",L37:L39)</f>
        <v>0</v>
      </c>
      <c r="M42" s="19">
        <f t="shared" si="9"/>
        <v>0</v>
      </c>
    </row>
    <row r="43" spans="1:13" x14ac:dyDescent="0.3">
      <c r="A43" s="67" t="s">
        <v>42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26"/>
    </row>
    <row r="44" spans="1:13" x14ac:dyDescent="0.3">
      <c r="A44" s="19">
        <v>1</v>
      </c>
      <c r="B44" s="46" t="s">
        <v>5</v>
      </c>
      <c r="C44" s="19">
        <v>1</v>
      </c>
      <c r="D44" s="11">
        <v>0.25</v>
      </c>
      <c r="E44" s="19">
        <v>0</v>
      </c>
      <c r="F44" s="11" t="s">
        <v>69</v>
      </c>
      <c r="G44" s="19" t="s">
        <v>33</v>
      </c>
      <c r="H44" s="19">
        <f>I44+J44</f>
        <v>2</v>
      </c>
      <c r="I44" s="11">
        <v>2</v>
      </c>
      <c r="J44" s="11">
        <v>0</v>
      </c>
      <c r="K44" s="11">
        <v>0</v>
      </c>
      <c r="L44" s="19">
        <v>0</v>
      </c>
      <c r="M44" s="19">
        <v>0</v>
      </c>
    </row>
    <row r="45" spans="1:13" x14ac:dyDescent="0.3">
      <c r="A45" s="19">
        <v>2</v>
      </c>
      <c r="B45" s="46" t="s">
        <v>6</v>
      </c>
      <c r="C45" s="19">
        <v>1</v>
      </c>
      <c r="D45" s="11">
        <v>0.5</v>
      </c>
      <c r="E45" s="19">
        <v>0</v>
      </c>
      <c r="F45" s="11" t="s">
        <v>69</v>
      </c>
      <c r="G45" s="19" t="s">
        <v>33</v>
      </c>
      <c r="H45" s="19">
        <f>I45+J45</f>
        <v>4</v>
      </c>
      <c r="I45" s="11">
        <v>4</v>
      </c>
      <c r="J45" s="11">
        <v>0</v>
      </c>
      <c r="K45" s="11">
        <v>0</v>
      </c>
      <c r="L45" s="19">
        <v>0</v>
      </c>
      <c r="M45" s="19">
        <v>0</v>
      </c>
    </row>
    <row r="46" spans="1:13" x14ac:dyDescent="0.3">
      <c r="A46" s="19">
        <v>3</v>
      </c>
      <c r="B46" s="46" t="s">
        <v>186</v>
      </c>
      <c r="C46" s="19">
        <v>1</v>
      </c>
      <c r="D46" s="11">
        <v>0.25</v>
      </c>
      <c r="E46" s="19">
        <v>0</v>
      </c>
      <c r="F46" s="11" t="s">
        <v>69</v>
      </c>
      <c r="G46" s="19" t="s">
        <v>33</v>
      </c>
      <c r="H46" s="19">
        <f>I46+J46</f>
        <v>2</v>
      </c>
      <c r="I46" s="11">
        <v>2</v>
      </c>
      <c r="J46" s="11">
        <v>0</v>
      </c>
      <c r="K46" s="11">
        <v>0</v>
      </c>
      <c r="L46" s="19">
        <v>0</v>
      </c>
      <c r="M46" s="19">
        <v>0</v>
      </c>
    </row>
    <row r="47" spans="1:13" ht="28.8" x14ac:dyDescent="0.3">
      <c r="A47" s="19">
        <v>4</v>
      </c>
      <c r="B47" s="38" t="s">
        <v>187</v>
      </c>
      <c r="C47" s="19">
        <v>1</v>
      </c>
      <c r="D47" s="11">
        <v>0.5</v>
      </c>
      <c r="E47" s="19">
        <v>0</v>
      </c>
      <c r="F47" s="11" t="s">
        <v>69</v>
      </c>
      <c r="G47" s="19" t="s">
        <v>33</v>
      </c>
      <c r="H47" s="19">
        <f>I47+J47</f>
        <v>4</v>
      </c>
      <c r="I47" s="11">
        <v>4</v>
      </c>
      <c r="J47" s="11">
        <v>0</v>
      </c>
      <c r="K47" s="11">
        <v>0</v>
      </c>
      <c r="L47" s="19">
        <v>0</v>
      </c>
      <c r="M47" s="19">
        <v>0</v>
      </c>
    </row>
    <row r="48" spans="1:13" x14ac:dyDescent="0.3">
      <c r="A48" s="58" t="s">
        <v>34</v>
      </c>
      <c r="B48" s="58"/>
      <c r="C48" s="58"/>
      <c r="D48" s="29">
        <f>SUM(D44:D47)</f>
        <v>1.5</v>
      </c>
      <c r="E48" s="29">
        <f>SUM(E44:E47)</f>
        <v>0</v>
      </c>
      <c r="F48" s="29" t="s">
        <v>35</v>
      </c>
      <c r="G48" s="29" t="s">
        <v>35</v>
      </c>
      <c r="H48" s="29">
        <f>SUM(I48:J48)</f>
        <v>12</v>
      </c>
      <c r="I48" s="29">
        <f>SUM(I44:I47)</f>
        <v>12</v>
      </c>
      <c r="J48" s="29">
        <f>SUM(J44:J47)</f>
        <v>0</v>
      </c>
      <c r="K48" s="29">
        <f>SUM(K44:K47)</f>
        <v>0</v>
      </c>
      <c r="L48" s="29">
        <f t="shared" ref="L48:M48" si="10">SUM(L44:L47)</f>
        <v>0</v>
      </c>
      <c r="M48" s="29">
        <f t="shared" si="10"/>
        <v>0</v>
      </c>
    </row>
    <row r="49" spans="1:13" x14ac:dyDescent="0.3">
      <c r="A49" s="57" t="s">
        <v>36</v>
      </c>
      <c r="B49" s="57"/>
      <c r="C49" s="57"/>
      <c r="D49" s="19" t="s">
        <v>35</v>
      </c>
      <c r="E49" s="19">
        <f>E48</f>
        <v>0</v>
      </c>
      <c r="F49" s="19" t="s">
        <v>35</v>
      </c>
      <c r="G49" s="19" t="s">
        <v>35</v>
      </c>
      <c r="H49" s="30">
        <f>SUM(I49:J49)</f>
        <v>0</v>
      </c>
      <c r="I49" s="19">
        <v>0</v>
      </c>
      <c r="J49" s="30" cm="1">
        <f t="array" ref="J49">SUMPRODUCT(ROUND(IF(IF(J44:J47&gt;0,E44:E47/(J44:J47/H44:H47*D44:D47),0)*J44:J47&gt;J44:J47,J44:J47,IF(J44:J47&gt;0,E44:E47/(J44:J47/H44:H47*D44:D47),0)*J44:J47),0))</f>
        <v>0</v>
      </c>
      <c r="K49" s="30" cm="1">
        <f t="array" ref="K49">SUMPRODUCT(ROUND(IF(K44:K47&gt;0,E44:E47/D44:D47,0)*K44:K47,0))</f>
        <v>0</v>
      </c>
      <c r="L49" s="19">
        <f>SUMIF($E44:$E47,"&gt;0",L44:L47)</f>
        <v>0</v>
      </c>
      <c r="M49" s="19">
        <f>SUMIF($E44:$E47,"&gt;0",M44:M47)</f>
        <v>0</v>
      </c>
    </row>
    <row r="50" spans="1:13" x14ac:dyDescent="0.3">
      <c r="A50" s="57" t="s">
        <v>37</v>
      </c>
      <c r="B50" s="57"/>
      <c r="C50" s="57"/>
      <c r="D50" s="19">
        <f>SUMIF(G44:G47,"f",D44:D47)</f>
        <v>0</v>
      </c>
      <c r="E50" s="19">
        <f>SUMIF(G44:G47,"f",E44:E47)</f>
        <v>0</v>
      </c>
      <c r="F50" s="19" t="s">
        <v>35</v>
      </c>
      <c r="G50" s="19" t="s">
        <v>35</v>
      </c>
      <c r="H50" s="19">
        <f t="shared" ref="H50" si="11">SUM(I50:J50)</f>
        <v>0</v>
      </c>
      <c r="I50" s="19">
        <f>SUMIF($G44:$G47,"f",I44:I47)</f>
        <v>0</v>
      </c>
      <c r="J50" s="19">
        <f>SUMIF($G44:$G47,"f",J44:J47)</f>
        <v>0</v>
      </c>
      <c r="K50" s="19">
        <f>SUMIF($G44:$G47,"f",K44:K47)</f>
        <v>0</v>
      </c>
      <c r="L50" s="19">
        <f>SUMIF($G44:$G47,"f",L44:L47)</f>
        <v>0</v>
      </c>
      <c r="M50" s="19">
        <f>SUMIF($G44:$G47,"f",M44:M47)</f>
        <v>0</v>
      </c>
    </row>
    <row r="51" spans="1:13" x14ac:dyDescent="0.3">
      <c r="A51" s="58" t="s">
        <v>80</v>
      </c>
      <c r="B51" s="58"/>
      <c r="C51" s="58"/>
      <c r="D51" s="29">
        <f>D22+D27+D33+D40+D48</f>
        <v>30</v>
      </c>
      <c r="E51" s="29">
        <f>E22+E27+E33+E40+E48</f>
        <v>11.649999999999999</v>
      </c>
      <c r="F51" s="29" t="s">
        <v>35</v>
      </c>
      <c r="G51" s="29" t="s">
        <v>35</v>
      </c>
      <c r="H51" s="29">
        <f t="shared" ref="H51:M51" si="12">H22+H27+H33+H40+H48</f>
        <v>258</v>
      </c>
      <c r="I51" s="29">
        <f t="shared" si="12"/>
        <v>108</v>
      </c>
      <c r="J51" s="29">
        <f t="shared" si="12"/>
        <v>150</v>
      </c>
      <c r="K51" s="29">
        <f t="shared" si="12"/>
        <v>21</v>
      </c>
      <c r="L51" s="29">
        <f t="shared" si="12"/>
        <v>0</v>
      </c>
      <c r="M51" s="29">
        <f t="shared" si="12"/>
        <v>0</v>
      </c>
    </row>
    <row r="52" spans="1:13" x14ac:dyDescent="0.3">
      <c r="A52" s="26"/>
      <c r="B52" s="26"/>
      <c r="C52" s="26"/>
    </row>
    <row r="53" spans="1:13" x14ac:dyDescent="0.3">
      <c r="A53" s="26" t="s">
        <v>7</v>
      </c>
    </row>
    <row r="54" spans="1:13" ht="72" customHeight="1" x14ac:dyDescent="0.3">
      <c r="A54" s="63" t="s">
        <v>22</v>
      </c>
      <c r="B54" s="63" t="s">
        <v>23</v>
      </c>
      <c r="C54" s="64" t="s">
        <v>24</v>
      </c>
      <c r="D54" s="64" t="s">
        <v>25</v>
      </c>
      <c r="E54" s="71" t="s">
        <v>26</v>
      </c>
      <c r="F54" s="64" t="s">
        <v>27</v>
      </c>
      <c r="G54" s="71" t="s">
        <v>28</v>
      </c>
      <c r="H54" s="72" t="s">
        <v>29</v>
      </c>
      <c r="I54" s="72"/>
      <c r="J54" s="72"/>
      <c r="K54" s="72"/>
      <c r="L54" s="64" t="s">
        <v>89</v>
      </c>
      <c r="M54" s="64" t="s">
        <v>131</v>
      </c>
    </row>
    <row r="55" spans="1:13" ht="72" customHeight="1" x14ac:dyDescent="0.3">
      <c r="A55" s="63"/>
      <c r="B55" s="63"/>
      <c r="C55" s="64"/>
      <c r="D55" s="64"/>
      <c r="E55" s="71"/>
      <c r="F55" s="64"/>
      <c r="G55" s="71"/>
      <c r="H55" s="52" t="s">
        <v>2</v>
      </c>
      <c r="I55" s="28" t="s">
        <v>3</v>
      </c>
      <c r="J55" s="28" t="s">
        <v>4</v>
      </c>
      <c r="K55" s="28" t="s">
        <v>64</v>
      </c>
      <c r="L55" s="64"/>
      <c r="M55" s="64"/>
    </row>
    <row r="56" spans="1:13" x14ac:dyDescent="0.3">
      <c r="A56" s="59" t="s">
        <v>30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</row>
    <row r="57" spans="1:13" x14ac:dyDescent="0.3">
      <c r="A57" s="61" t="s">
        <v>31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</row>
    <row r="58" spans="1:13" x14ac:dyDescent="0.3">
      <c r="A58" s="19">
        <v>1</v>
      </c>
      <c r="B58" s="46" t="s">
        <v>8</v>
      </c>
      <c r="C58" s="11">
        <v>2</v>
      </c>
      <c r="D58" s="11">
        <v>2</v>
      </c>
      <c r="E58" s="19">
        <v>0</v>
      </c>
      <c r="F58" s="11" t="s">
        <v>67</v>
      </c>
      <c r="G58" s="19" t="s">
        <v>32</v>
      </c>
      <c r="H58" s="19">
        <f t="shared" ref="H58:H59" si="13">I58+J58</f>
        <v>30</v>
      </c>
      <c r="I58" s="11">
        <v>0</v>
      </c>
      <c r="J58" s="11">
        <v>30</v>
      </c>
      <c r="K58" s="11">
        <v>1</v>
      </c>
      <c r="L58" s="19">
        <v>0</v>
      </c>
      <c r="M58" s="19">
        <v>0</v>
      </c>
    </row>
    <row r="59" spans="1:13" ht="28.8" x14ac:dyDescent="0.3">
      <c r="A59" s="19">
        <v>2</v>
      </c>
      <c r="B59" s="38" t="s">
        <v>66</v>
      </c>
      <c r="C59" s="11">
        <v>2</v>
      </c>
      <c r="D59" s="11">
        <v>2</v>
      </c>
      <c r="E59" s="19">
        <v>0</v>
      </c>
      <c r="F59" s="11" t="s">
        <v>67</v>
      </c>
      <c r="G59" s="19" t="s">
        <v>32</v>
      </c>
      <c r="H59" s="19">
        <f t="shared" si="13"/>
        <v>16</v>
      </c>
      <c r="I59" s="11">
        <v>16</v>
      </c>
      <c r="J59" s="11">
        <v>0</v>
      </c>
      <c r="K59" s="11">
        <v>1</v>
      </c>
      <c r="L59" s="19">
        <v>0</v>
      </c>
      <c r="M59" s="19">
        <v>0</v>
      </c>
    </row>
    <row r="60" spans="1:13" x14ac:dyDescent="0.3">
      <c r="A60" s="58" t="s">
        <v>34</v>
      </c>
      <c r="B60" s="58"/>
      <c r="C60" s="58"/>
      <c r="D60" s="29">
        <f>SUM(D58:D59)</f>
        <v>4</v>
      </c>
      <c r="E60" s="29">
        <f>SUM(E58:E59)</f>
        <v>0</v>
      </c>
      <c r="F60" s="29" t="s">
        <v>35</v>
      </c>
      <c r="G60" s="29" t="s">
        <v>35</v>
      </c>
      <c r="H60" s="29">
        <f>SUM(I60:J60)</f>
        <v>46</v>
      </c>
      <c r="I60" s="29">
        <f t="shared" ref="I60:L60" si="14">SUM(I58:I59)</f>
        <v>16</v>
      </c>
      <c r="J60" s="29">
        <f t="shared" si="14"/>
        <v>30</v>
      </c>
      <c r="K60" s="29">
        <f t="shared" si="14"/>
        <v>2</v>
      </c>
      <c r="L60" s="29">
        <f t="shared" si="14"/>
        <v>0</v>
      </c>
      <c r="M60" s="29">
        <f t="shared" ref="M60" si="15">SUM(M58:M59)</f>
        <v>0</v>
      </c>
    </row>
    <row r="61" spans="1:13" x14ac:dyDescent="0.3">
      <c r="A61" s="57" t="s">
        <v>36</v>
      </c>
      <c r="B61" s="57"/>
      <c r="C61" s="57"/>
      <c r="D61" s="19" t="s">
        <v>35</v>
      </c>
      <c r="E61" s="19">
        <f>E60</f>
        <v>0</v>
      </c>
      <c r="F61" s="19" t="s">
        <v>35</v>
      </c>
      <c r="G61" s="19" t="s">
        <v>35</v>
      </c>
      <c r="H61" s="30">
        <f t="shared" ref="H61:H62" si="16">SUM(I61:J61)</f>
        <v>0</v>
      </c>
      <c r="I61" s="19">
        <v>0</v>
      </c>
      <c r="J61" s="30" cm="1">
        <f t="array" ref="J61">SUMPRODUCT(ROUND(IF(IF(J58:J59&gt;0,E58:E59/(J58:J59/H58:H59*D58:D59),0)*J58:J59&gt;J58:J59,J58:J59,IF(J58:J59&gt;0,E58:E59/(J58:J59/H58:H59*D58:D59),0)*J58:J59),0))</f>
        <v>0</v>
      </c>
      <c r="K61" s="30" cm="1">
        <f t="array" ref="K61">SUMPRODUCT(ROUND(IF(K58:K59&gt;0,E58:E59/D58:D59,0)*K58:K59,0))</f>
        <v>0</v>
      </c>
      <c r="L61" s="19">
        <f t="shared" ref="L61:M61" si="17">SUMIF($E58:$E59,"&gt;0",L58:L59)</f>
        <v>0</v>
      </c>
      <c r="M61" s="19">
        <f t="shared" si="17"/>
        <v>0</v>
      </c>
    </row>
    <row r="62" spans="1:13" x14ac:dyDescent="0.3">
      <c r="A62" s="57" t="s">
        <v>37</v>
      </c>
      <c r="B62" s="57"/>
      <c r="C62" s="57"/>
      <c r="D62" s="19">
        <f>SUMIF(G58:G59,"f",D58:D59)</f>
        <v>4</v>
      </c>
      <c r="E62" s="19">
        <f>SUMIF(G58:G59,"f",E58:E59)</f>
        <v>0</v>
      </c>
      <c r="F62" s="19" t="s">
        <v>35</v>
      </c>
      <c r="G62" s="19" t="s">
        <v>35</v>
      </c>
      <c r="H62" s="19">
        <f t="shared" si="16"/>
        <v>46</v>
      </c>
      <c r="I62" s="19">
        <f t="shared" ref="I62:J62" si="18">SUMIF($G58:$G59,"f",I58:I59)</f>
        <v>16</v>
      </c>
      <c r="J62" s="19">
        <f t="shared" si="18"/>
        <v>30</v>
      </c>
      <c r="K62" s="19">
        <f>SUMIF($G58:$G59,"f",K58:K59)</f>
        <v>2</v>
      </c>
      <c r="L62" s="19">
        <f t="shared" ref="L62:M62" si="19">SUMIF($G58:$G59,"f",L58:L59)</f>
        <v>0</v>
      </c>
      <c r="M62" s="19">
        <f t="shared" si="19"/>
        <v>0</v>
      </c>
    </row>
    <row r="63" spans="1:13" x14ac:dyDescent="0.3">
      <c r="A63" s="67" t="s">
        <v>38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26"/>
    </row>
    <row r="64" spans="1:13" ht="14.4" customHeight="1" x14ac:dyDescent="0.3">
      <c r="A64" s="19">
        <v>1</v>
      </c>
      <c r="B64" s="38" t="s">
        <v>95</v>
      </c>
      <c r="C64" s="19">
        <v>2</v>
      </c>
      <c r="D64" s="19">
        <v>3.5</v>
      </c>
      <c r="E64" s="19">
        <v>2.33</v>
      </c>
      <c r="F64" s="11" t="s">
        <v>67</v>
      </c>
      <c r="G64" s="19" t="s">
        <v>33</v>
      </c>
      <c r="H64" s="19">
        <f>I64+J64</f>
        <v>30</v>
      </c>
      <c r="I64" s="19">
        <v>10</v>
      </c>
      <c r="J64" s="19">
        <v>20</v>
      </c>
      <c r="K64" s="19">
        <v>2</v>
      </c>
      <c r="L64" s="19">
        <v>0</v>
      </c>
      <c r="M64" s="19">
        <v>0</v>
      </c>
    </row>
    <row r="65" spans="1:13" x14ac:dyDescent="0.3">
      <c r="A65" s="58" t="s">
        <v>34</v>
      </c>
      <c r="B65" s="58"/>
      <c r="C65" s="58"/>
      <c r="D65" s="29">
        <f>SUM(D64:D64)</f>
        <v>3.5</v>
      </c>
      <c r="E65" s="29">
        <f>SUM(E64:E64)</f>
        <v>2.33</v>
      </c>
      <c r="F65" s="29" t="s">
        <v>35</v>
      </c>
      <c r="G65" s="29" t="s">
        <v>35</v>
      </c>
      <c r="H65" s="29">
        <f>SUM(I65:J65)</f>
        <v>30</v>
      </c>
      <c r="I65" s="29">
        <f>SUM(I64:I64)</f>
        <v>10</v>
      </c>
      <c r="J65" s="29">
        <f>SUM(J64:J64)</f>
        <v>20</v>
      </c>
      <c r="K65" s="29">
        <f>SUM(K64:K64)</f>
        <v>2</v>
      </c>
      <c r="L65" s="29">
        <f>SUM(L64:L64)</f>
        <v>0</v>
      </c>
      <c r="M65" s="29">
        <f>SUM(M64:M64)</f>
        <v>0</v>
      </c>
    </row>
    <row r="66" spans="1:13" x14ac:dyDescent="0.3">
      <c r="A66" s="57" t="s">
        <v>36</v>
      </c>
      <c r="B66" s="57"/>
      <c r="C66" s="57"/>
      <c r="D66" s="19" t="s">
        <v>35</v>
      </c>
      <c r="E66" s="19">
        <f>E65</f>
        <v>2.33</v>
      </c>
      <c r="F66" s="19" t="s">
        <v>35</v>
      </c>
      <c r="G66" s="19" t="s">
        <v>35</v>
      </c>
      <c r="H66" s="30">
        <f t="shared" ref="H66:H67" si="20">SUM(I66:J66)</f>
        <v>20</v>
      </c>
      <c r="I66" s="19">
        <v>0</v>
      </c>
      <c r="J66" s="30">
        <f>SUMPRODUCT(ROUND(IF(IF(J64&gt;0,E64/(J64/H64*D64),0)*J64&gt;J64,J64,IF(J64&gt;0,E64/(J64/H64*D64),0)*J64),0))</f>
        <v>20</v>
      </c>
      <c r="K66" s="30">
        <f>SUMPRODUCT(ROUND(IF(K64&gt;0,E64/D64,0)*K64,0))</f>
        <v>1</v>
      </c>
      <c r="L66" s="19">
        <f>SUMIF($E64:$E64,"&gt;0",L64:L64)</f>
        <v>0</v>
      </c>
      <c r="M66" s="19">
        <f>SUMIF($E64:$E64,"&gt;0",M64:M64)</f>
        <v>0</v>
      </c>
    </row>
    <row r="67" spans="1:13" x14ac:dyDescent="0.3">
      <c r="A67" s="57" t="s">
        <v>37</v>
      </c>
      <c r="B67" s="57"/>
      <c r="C67" s="57"/>
      <c r="D67" s="19">
        <f>SUMIF(G64:G64,"f",D64:D64)</f>
        <v>0</v>
      </c>
      <c r="E67" s="19">
        <f>SUMIF(G64:G64,"f",E64:E64)</f>
        <v>0</v>
      </c>
      <c r="F67" s="19" t="s">
        <v>35</v>
      </c>
      <c r="G67" s="19" t="s">
        <v>35</v>
      </c>
      <c r="H67" s="19">
        <f t="shared" si="20"/>
        <v>0</v>
      </c>
      <c r="I67" s="19">
        <f>SUMIF($G64:$G64,"f",I64:I64)</f>
        <v>0</v>
      </c>
      <c r="J67" s="19">
        <f>SUMIF($G64:$G64,"f",J64:J64)</f>
        <v>0</v>
      </c>
      <c r="K67" s="19">
        <f>SUMIF($G64:$G64,"f",K64:K64)</f>
        <v>0</v>
      </c>
      <c r="L67" s="19">
        <f>SUMIF($G64:$G64,"f",L64:L64)</f>
        <v>0</v>
      </c>
      <c r="M67" s="19">
        <f>SUMIF($G64:$G64,"f",M64:M64)</f>
        <v>0</v>
      </c>
    </row>
    <row r="68" spans="1:13" x14ac:dyDescent="0.3">
      <c r="A68" s="67" t="s">
        <v>39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26"/>
    </row>
    <row r="69" spans="1:13" x14ac:dyDescent="0.3">
      <c r="A69" s="19">
        <v>1</v>
      </c>
      <c r="B69" s="46" t="s">
        <v>96</v>
      </c>
      <c r="C69" s="19">
        <v>2</v>
      </c>
      <c r="D69" s="19">
        <v>5</v>
      </c>
      <c r="E69" s="19">
        <v>2.5</v>
      </c>
      <c r="F69" s="19" t="s">
        <v>68</v>
      </c>
      <c r="G69" s="11" t="s">
        <v>33</v>
      </c>
      <c r="H69" s="11">
        <f>I69+J69</f>
        <v>40</v>
      </c>
      <c r="I69" s="11">
        <v>20</v>
      </c>
      <c r="J69" s="11">
        <v>20</v>
      </c>
      <c r="K69" s="11">
        <v>4</v>
      </c>
      <c r="L69" s="19">
        <v>0</v>
      </c>
      <c r="M69" s="19">
        <v>0</v>
      </c>
    </row>
    <row r="70" spans="1:13" x14ac:dyDescent="0.3">
      <c r="A70" s="19">
        <v>2</v>
      </c>
      <c r="B70" s="46" t="s">
        <v>97</v>
      </c>
      <c r="C70" s="19">
        <v>2</v>
      </c>
      <c r="D70" s="19">
        <v>7.5</v>
      </c>
      <c r="E70" s="19">
        <v>5</v>
      </c>
      <c r="F70" s="11" t="s">
        <v>68</v>
      </c>
      <c r="G70" s="11" t="s">
        <v>33</v>
      </c>
      <c r="H70" s="11">
        <f>I70+J70</f>
        <v>60</v>
      </c>
      <c r="I70" s="11">
        <v>20</v>
      </c>
      <c r="J70" s="11">
        <v>40</v>
      </c>
      <c r="K70" s="11">
        <v>4</v>
      </c>
      <c r="L70" s="19">
        <v>0</v>
      </c>
      <c r="M70" s="19">
        <v>0</v>
      </c>
    </row>
    <row r="71" spans="1:13" x14ac:dyDescent="0.3">
      <c r="A71" s="58" t="s">
        <v>34</v>
      </c>
      <c r="B71" s="58"/>
      <c r="C71" s="58"/>
      <c r="D71" s="29">
        <f>SUM(D69:D70)</f>
        <v>12.5</v>
      </c>
      <c r="E71" s="29">
        <f>SUM(E69:E70)</f>
        <v>7.5</v>
      </c>
      <c r="F71" s="29" t="s">
        <v>35</v>
      </c>
      <c r="G71" s="29" t="s">
        <v>35</v>
      </c>
      <c r="H71" s="29">
        <f>SUM(I71:J71)</f>
        <v>100</v>
      </c>
      <c r="I71" s="29">
        <f>SUM(I69:I70)</f>
        <v>40</v>
      </c>
      <c r="J71" s="29">
        <f>SUM(J69:J70)</f>
        <v>60</v>
      </c>
      <c r="K71" s="29">
        <f>SUM(K69:K70)</f>
        <v>8</v>
      </c>
      <c r="L71" s="29">
        <f>SUM(L69:L70)</f>
        <v>0</v>
      </c>
      <c r="M71" s="29">
        <f>SUM(M69:M70)</f>
        <v>0</v>
      </c>
    </row>
    <row r="72" spans="1:13" x14ac:dyDescent="0.3">
      <c r="A72" s="57" t="s">
        <v>36</v>
      </c>
      <c r="B72" s="57"/>
      <c r="C72" s="57"/>
      <c r="D72" s="19" t="s">
        <v>35</v>
      </c>
      <c r="E72" s="19">
        <f>E71</f>
        <v>7.5</v>
      </c>
      <c r="F72" s="19" t="s">
        <v>35</v>
      </c>
      <c r="G72" s="19" t="s">
        <v>35</v>
      </c>
      <c r="H72" s="30">
        <f t="shared" ref="H72:H73" si="21">SUM(I72:J72)</f>
        <v>60</v>
      </c>
      <c r="I72" s="19">
        <v>0</v>
      </c>
      <c r="J72" s="30" cm="1">
        <f t="array" ref="J72">SUMPRODUCT(ROUND(IF(IF(J69:J70&gt;0,E69:E70/(J69:J70/H69:H70*D69:D70),0)*J69:J70&gt;J69:J70,J69:J70,IF(J69:J70&gt;0,E69:E70/(J69:J70/H69:H70*D69:D70),0)*J69:J70),0))</f>
        <v>60</v>
      </c>
      <c r="K72" s="30" cm="1">
        <f t="array" ref="K72">SUMPRODUCT(ROUND(IF(K69:K70&gt;0,E69:E70/D69:D70,0)*K69:K70,0))</f>
        <v>5</v>
      </c>
      <c r="L72" s="19">
        <f>SUMIF($E69:$E70,"&gt;0",L69:L70)</f>
        <v>0</v>
      </c>
      <c r="M72" s="19">
        <f>SUMIF($E69:$E70,"&gt;0",M69:M70)</f>
        <v>0</v>
      </c>
    </row>
    <row r="73" spans="1:13" x14ac:dyDescent="0.3">
      <c r="A73" s="57" t="s">
        <v>37</v>
      </c>
      <c r="B73" s="57"/>
      <c r="C73" s="57"/>
      <c r="D73" s="19">
        <f>SUMIF(G69:G70,"f",D69:D70)</f>
        <v>0</v>
      </c>
      <c r="E73" s="19">
        <f>SUMIF(G69:G70,"f",E69:E70)</f>
        <v>0</v>
      </c>
      <c r="F73" s="19" t="s">
        <v>35</v>
      </c>
      <c r="G73" s="19" t="s">
        <v>35</v>
      </c>
      <c r="H73" s="19">
        <f t="shared" si="21"/>
        <v>0</v>
      </c>
      <c r="I73" s="19">
        <f>SUMIF($G69:$G70,"f",I69:I70)</f>
        <v>0</v>
      </c>
      <c r="J73" s="19">
        <f>SUMIF($G69:$G70,"f",J69:J70)</f>
        <v>0</v>
      </c>
      <c r="K73" s="19">
        <f>SUMIF($G69:$G70,"f",K69:K70)</f>
        <v>0</v>
      </c>
      <c r="L73" s="19">
        <f>SUMIF($G69:$G70,"f",L69:L70)</f>
        <v>0</v>
      </c>
      <c r="M73" s="19">
        <f>SUMIF($G69:$G70,"f",M69:M70)</f>
        <v>0</v>
      </c>
    </row>
    <row r="74" spans="1:13" x14ac:dyDescent="0.3">
      <c r="A74" s="67" t="s">
        <v>40</v>
      </c>
      <c r="B74" s="68"/>
      <c r="C74" s="68"/>
      <c r="D74" s="68"/>
      <c r="E74" s="68"/>
      <c r="F74" s="68"/>
      <c r="G74" s="68"/>
      <c r="H74" s="68"/>
      <c r="I74" s="69"/>
      <c r="J74" s="69"/>
      <c r="K74" s="69"/>
      <c r="L74" s="68"/>
      <c r="M74" s="26"/>
    </row>
    <row r="75" spans="1:13" x14ac:dyDescent="0.3">
      <c r="A75" s="19">
        <v>1</v>
      </c>
      <c r="B75" s="46" t="s">
        <v>98</v>
      </c>
      <c r="C75" s="19">
        <v>2</v>
      </c>
      <c r="D75" s="19">
        <v>5</v>
      </c>
      <c r="E75" s="19">
        <v>1.25</v>
      </c>
      <c r="F75" s="11" t="s">
        <v>68</v>
      </c>
      <c r="G75" s="19" t="s">
        <v>32</v>
      </c>
      <c r="H75" s="19">
        <f>I75+J75</f>
        <v>40</v>
      </c>
      <c r="I75" s="19">
        <v>20</v>
      </c>
      <c r="J75" s="19">
        <v>20</v>
      </c>
      <c r="K75" s="19">
        <v>4</v>
      </c>
      <c r="L75" s="19">
        <v>0</v>
      </c>
      <c r="M75" s="19">
        <v>0</v>
      </c>
    </row>
    <row r="76" spans="1:13" x14ac:dyDescent="0.3">
      <c r="A76" s="19">
        <v>2</v>
      </c>
      <c r="B76" s="49" t="s">
        <v>99</v>
      </c>
      <c r="C76" s="19">
        <v>2</v>
      </c>
      <c r="D76" s="19">
        <v>5</v>
      </c>
      <c r="E76" s="19">
        <v>1.25</v>
      </c>
      <c r="F76" s="11" t="s">
        <v>68</v>
      </c>
      <c r="G76" s="19" t="s">
        <v>32</v>
      </c>
      <c r="H76" s="19">
        <f>I76+J76</f>
        <v>40</v>
      </c>
      <c r="I76" s="11">
        <v>20</v>
      </c>
      <c r="J76" s="11">
        <v>20</v>
      </c>
      <c r="K76" s="11">
        <v>4</v>
      </c>
      <c r="L76" s="19">
        <v>0</v>
      </c>
      <c r="M76" s="19">
        <v>0</v>
      </c>
    </row>
    <row r="77" spans="1:13" x14ac:dyDescent="0.3">
      <c r="A77" s="58" t="s">
        <v>34</v>
      </c>
      <c r="B77" s="58"/>
      <c r="C77" s="58"/>
      <c r="D77" s="29">
        <f>SUM(D75:D76)</f>
        <v>10</v>
      </c>
      <c r="E77" s="29">
        <f>SUM(E75:E76)</f>
        <v>2.5</v>
      </c>
      <c r="F77" s="29" t="s">
        <v>35</v>
      </c>
      <c r="G77" s="29" t="s">
        <v>35</v>
      </c>
      <c r="H77" s="29">
        <f>SUM(I77:J77)</f>
        <v>80</v>
      </c>
      <c r="I77" s="29">
        <f>SUM(I75:I76)</f>
        <v>40</v>
      </c>
      <c r="J77" s="29">
        <f t="shared" ref="J77:L77" si="22">SUM(J75:J76)</f>
        <v>40</v>
      </c>
      <c r="K77" s="29">
        <f t="shared" si="22"/>
        <v>8</v>
      </c>
      <c r="L77" s="29">
        <f t="shared" si="22"/>
        <v>0</v>
      </c>
      <c r="M77" s="29">
        <f t="shared" ref="M77" si="23">SUM(M75:M76)</f>
        <v>0</v>
      </c>
    </row>
    <row r="78" spans="1:13" x14ac:dyDescent="0.3">
      <c r="A78" s="57" t="s">
        <v>36</v>
      </c>
      <c r="B78" s="57"/>
      <c r="C78" s="57"/>
      <c r="D78" s="19" t="s">
        <v>35</v>
      </c>
      <c r="E78" s="19">
        <f>E77</f>
        <v>2.5</v>
      </c>
      <c r="F78" s="19" t="s">
        <v>35</v>
      </c>
      <c r="G78" s="19" t="s">
        <v>35</v>
      </c>
      <c r="H78" s="30">
        <f t="shared" ref="H78:H79" si="24">SUM(I78:J78)</f>
        <v>20</v>
      </c>
      <c r="I78" s="19">
        <v>0</v>
      </c>
      <c r="J78" s="30" cm="1">
        <f t="array" ref="J78">SUMPRODUCT(ROUND(IF(IF(J75:J76&gt;0,E75:E76/(J75:J76/H75:H76*D75:D76),0)*J75:J76&gt;J75:J76,J75:J76,IF(J75:J76&gt;0,E75:E76/(J75:J76/H75:H76*D75:D76),0)*J75:J76),0))</f>
        <v>20</v>
      </c>
      <c r="K78" s="30" cm="1">
        <f t="array" ref="K78">SUMPRODUCT(ROUND(IF(K75:K76&gt;0,E75:E76/D75:D76,0)*K75:K76,0))</f>
        <v>2</v>
      </c>
      <c r="L78" s="19">
        <f t="shared" ref="L78:M78" si="25">SUMIF($E75:$E76,"&gt;0",L75:L76)</f>
        <v>0</v>
      </c>
      <c r="M78" s="19">
        <f t="shared" si="25"/>
        <v>0</v>
      </c>
    </row>
    <row r="79" spans="1:13" x14ac:dyDescent="0.3">
      <c r="A79" s="57" t="s">
        <v>37</v>
      </c>
      <c r="B79" s="57"/>
      <c r="C79" s="57"/>
      <c r="D79" s="19">
        <f>SUMIF(G75:G76,"f",D75:D76)</f>
        <v>10</v>
      </c>
      <c r="E79" s="19">
        <f>SUMIF(G75:G76,"f",E75:E76)</f>
        <v>2.5</v>
      </c>
      <c r="F79" s="19" t="s">
        <v>35</v>
      </c>
      <c r="G79" s="19" t="s">
        <v>35</v>
      </c>
      <c r="H79" s="19">
        <f t="shared" si="24"/>
        <v>80</v>
      </c>
      <c r="I79" s="19">
        <f>SUMIF($G75:$G76,"f",I75:I76)</f>
        <v>40</v>
      </c>
      <c r="J79" s="19">
        <f t="shared" ref="J79" si="26">SUMIF($G75:$G76,"f",J75:J76)</f>
        <v>40</v>
      </c>
      <c r="K79" s="19">
        <f>SUMIF($G75:$G76,"f",K75:K76)</f>
        <v>8</v>
      </c>
      <c r="L79" s="19">
        <f t="shared" ref="L79:M79" si="27">SUMIF($G75:$G76,"f",L75:L76)</f>
        <v>0</v>
      </c>
      <c r="M79" s="19">
        <f t="shared" si="27"/>
        <v>0</v>
      </c>
    </row>
    <row r="80" spans="1:13" x14ac:dyDescent="0.3">
      <c r="A80" s="58" t="s">
        <v>81</v>
      </c>
      <c r="B80" s="58"/>
      <c r="C80" s="58"/>
      <c r="D80" s="29">
        <f>D60+D65+D71+D77</f>
        <v>30</v>
      </c>
      <c r="E80" s="29">
        <f>E60+E65+E71+E77</f>
        <v>12.33</v>
      </c>
      <c r="F80" s="29" t="s">
        <v>35</v>
      </c>
      <c r="G80" s="29" t="s">
        <v>35</v>
      </c>
      <c r="H80" s="29">
        <f>H60+H65+H71+H77</f>
        <v>256</v>
      </c>
      <c r="I80" s="29">
        <f t="shared" ref="I80:L80" si="28">I60+I65+I71+I77</f>
        <v>106</v>
      </c>
      <c r="J80" s="29">
        <f t="shared" si="28"/>
        <v>150</v>
      </c>
      <c r="K80" s="29">
        <f t="shared" si="28"/>
        <v>20</v>
      </c>
      <c r="L80" s="29">
        <f t="shared" si="28"/>
        <v>0</v>
      </c>
      <c r="M80" s="29">
        <f t="shared" ref="M80" si="29">M60+M65+M71+M77</f>
        <v>0</v>
      </c>
    </row>
    <row r="81" spans="1:13" x14ac:dyDescent="0.3">
      <c r="A81" s="58" t="s">
        <v>82</v>
      </c>
      <c r="B81" s="58"/>
      <c r="C81" s="58"/>
      <c r="D81" s="29">
        <f>D51+D80</f>
        <v>60</v>
      </c>
      <c r="E81" s="29">
        <f>E51+E80</f>
        <v>23.979999999999997</v>
      </c>
      <c r="F81" s="29" t="s">
        <v>35</v>
      </c>
      <c r="G81" s="29" t="s">
        <v>35</v>
      </c>
      <c r="H81" s="29">
        <f t="shared" ref="H81:M81" si="30">H51+H80</f>
        <v>514</v>
      </c>
      <c r="I81" s="29">
        <f t="shared" si="30"/>
        <v>214</v>
      </c>
      <c r="J81" s="29">
        <f t="shared" si="30"/>
        <v>300</v>
      </c>
      <c r="K81" s="29">
        <f t="shared" si="30"/>
        <v>41</v>
      </c>
      <c r="L81" s="29">
        <f t="shared" si="30"/>
        <v>0</v>
      </c>
      <c r="M81" s="29">
        <f t="shared" si="30"/>
        <v>0</v>
      </c>
    </row>
    <row r="82" spans="1:13" x14ac:dyDescent="0.3">
      <c r="A82" s="26"/>
      <c r="B82" s="26"/>
      <c r="C82" s="26"/>
      <c r="D82" s="24"/>
      <c r="E82" s="24"/>
      <c r="F82" s="24"/>
      <c r="G82" s="24"/>
      <c r="H82" s="24"/>
      <c r="I82" s="24"/>
      <c r="J82" s="24"/>
      <c r="K82" s="24"/>
      <c r="L82" s="24"/>
      <c r="M82" s="24"/>
    </row>
    <row r="83" spans="1:13" x14ac:dyDescent="0.3">
      <c r="A83" s="26" t="s">
        <v>10</v>
      </c>
    </row>
    <row r="84" spans="1:13" ht="72" customHeight="1" x14ac:dyDescent="0.3">
      <c r="A84" s="63" t="s">
        <v>22</v>
      </c>
      <c r="B84" s="63" t="s">
        <v>23</v>
      </c>
      <c r="C84" s="64" t="s">
        <v>24</v>
      </c>
      <c r="D84" s="64" t="s">
        <v>25</v>
      </c>
      <c r="E84" s="71" t="s">
        <v>26</v>
      </c>
      <c r="F84" s="64" t="s">
        <v>27</v>
      </c>
      <c r="G84" s="71" t="s">
        <v>28</v>
      </c>
      <c r="H84" s="72" t="s">
        <v>29</v>
      </c>
      <c r="I84" s="72"/>
      <c r="J84" s="72"/>
      <c r="K84" s="72"/>
      <c r="L84" s="64" t="s">
        <v>89</v>
      </c>
      <c r="M84" s="64" t="s">
        <v>131</v>
      </c>
    </row>
    <row r="85" spans="1:13" ht="72" customHeight="1" x14ac:dyDescent="0.3">
      <c r="A85" s="63"/>
      <c r="B85" s="63"/>
      <c r="C85" s="64"/>
      <c r="D85" s="64"/>
      <c r="E85" s="71"/>
      <c r="F85" s="64"/>
      <c r="G85" s="71"/>
      <c r="H85" s="52" t="s">
        <v>2</v>
      </c>
      <c r="I85" s="28" t="s">
        <v>3</v>
      </c>
      <c r="J85" s="28" t="s">
        <v>4</v>
      </c>
      <c r="K85" s="28" t="s">
        <v>64</v>
      </c>
      <c r="L85" s="64"/>
      <c r="M85" s="64"/>
    </row>
    <row r="86" spans="1:13" x14ac:dyDescent="0.3">
      <c r="A86" s="59" t="s">
        <v>30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</row>
    <row r="87" spans="1:13" x14ac:dyDescent="0.3">
      <c r="A87" s="61" t="s">
        <v>31</v>
      </c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</row>
    <row r="88" spans="1:13" x14ac:dyDescent="0.3">
      <c r="A88" s="19">
        <v>1</v>
      </c>
      <c r="B88" s="46" t="s">
        <v>11</v>
      </c>
      <c r="C88" s="11">
        <v>3</v>
      </c>
      <c r="D88" s="11">
        <v>2</v>
      </c>
      <c r="E88" s="19">
        <v>0</v>
      </c>
      <c r="F88" s="11" t="s">
        <v>67</v>
      </c>
      <c r="G88" s="19" t="s">
        <v>32</v>
      </c>
      <c r="H88" s="19">
        <f t="shared" ref="H88" si="31">I88+J88</f>
        <v>30</v>
      </c>
      <c r="I88" s="11">
        <v>0</v>
      </c>
      <c r="J88" s="11">
        <v>30</v>
      </c>
      <c r="K88" s="11">
        <v>1</v>
      </c>
      <c r="L88" s="19">
        <v>0</v>
      </c>
      <c r="M88" s="19">
        <v>0</v>
      </c>
    </row>
    <row r="89" spans="1:13" x14ac:dyDescent="0.3">
      <c r="A89" s="58" t="s">
        <v>34</v>
      </c>
      <c r="B89" s="58"/>
      <c r="C89" s="58"/>
      <c r="D89" s="29">
        <f>SUM(D88:D88)</f>
        <v>2</v>
      </c>
      <c r="E89" s="29">
        <f>SUM(E88:E88)</f>
        <v>0</v>
      </c>
      <c r="F89" s="29" t="s">
        <v>35</v>
      </c>
      <c r="G89" s="29" t="s">
        <v>35</v>
      </c>
      <c r="H89" s="29">
        <f>SUM(I89:J89)</f>
        <v>30</v>
      </c>
      <c r="I89" s="29">
        <f>SUM(I88:I88)</f>
        <v>0</v>
      </c>
      <c r="J89" s="29">
        <f>SUM(J88:J88)</f>
        <v>30</v>
      </c>
      <c r="K89" s="29">
        <f>SUM(K88:K88)</f>
        <v>1</v>
      </c>
      <c r="L89" s="29">
        <f>SUM(L88:L88)</f>
        <v>0</v>
      </c>
      <c r="M89" s="29">
        <f>SUM(M88:M88)</f>
        <v>0</v>
      </c>
    </row>
    <row r="90" spans="1:13" x14ac:dyDescent="0.3">
      <c r="A90" s="57" t="s">
        <v>36</v>
      </c>
      <c r="B90" s="57"/>
      <c r="C90" s="57"/>
      <c r="D90" s="19" t="s">
        <v>35</v>
      </c>
      <c r="E90" s="19">
        <f>E89</f>
        <v>0</v>
      </c>
      <c r="F90" s="19" t="s">
        <v>35</v>
      </c>
      <c r="G90" s="19" t="s">
        <v>35</v>
      </c>
      <c r="H90" s="30">
        <f t="shared" ref="H90:H91" si="32">SUM(I90:J90)</f>
        <v>0</v>
      </c>
      <c r="I90" s="19">
        <v>0</v>
      </c>
      <c r="J90" s="30">
        <v>0</v>
      </c>
      <c r="K90" s="30" cm="1">
        <f t="array" ref="K90">SUMPRODUCT(ROUND(IF(K88:K88&gt;0,E88:E88/D88:D88,0)*K88:K88,0))</f>
        <v>0</v>
      </c>
      <c r="L90" s="19">
        <f>SUMIF($E88:$E88,"&gt;0",L88:L88)</f>
        <v>0</v>
      </c>
      <c r="M90" s="19">
        <f>SUMIF($E88:$E88,"&gt;0",M88:M88)</f>
        <v>0</v>
      </c>
    </row>
    <row r="91" spans="1:13" x14ac:dyDescent="0.3">
      <c r="A91" s="57" t="s">
        <v>37</v>
      </c>
      <c r="B91" s="57"/>
      <c r="C91" s="57"/>
      <c r="D91" s="19">
        <f>SUMIF(G88:G88,"f",D88:D88)</f>
        <v>2</v>
      </c>
      <c r="E91" s="19">
        <f>SUMIF(G88:G88,"f",E88:E88)</f>
        <v>0</v>
      </c>
      <c r="F91" s="19" t="s">
        <v>35</v>
      </c>
      <c r="G91" s="19" t="s">
        <v>35</v>
      </c>
      <c r="H91" s="19">
        <f t="shared" si="32"/>
        <v>30</v>
      </c>
      <c r="I91" s="19">
        <f>SUMIF($G88:$G88,"f",I88:I88)</f>
        <v>0</v>
      </c>
      <c r="J91" s="19">
        <f>SUMIF($G88:$G88,"f",J88:J88)</f>
        <v>30</v>
      </c>
      <c r="K91" s="19">
        <f>SUMIF($G88:$G88,"f",K88:K88)</f>
        <v>1</v>
      </c>
      <c r="L91" s="19">
        <f>SUMIF($G88:$G88,"f",L88:L88)</f>
        <v>0</v>
      </c>
      <c r="M91" s="19">
        <f>SUMIF($G88:$G88,"f",M88:M88)</f>
        <v>0</v>
      </c>
    </row>
    <row r="92" spans="1:13" x14ac:dyDescent="0.3">
      <c r="A92" s="67" t="s">
        <v>38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26"/>
    </row>
    <row r="93" spans="1:13" x14ac:dyDescent="0.3">
      <c r="A93" s="19">
        <v>1</v>
      </c>
      <c r="B93" s="38" t="s">
        <v>20</v>
      </c>
      <c r="C93" s="19">
        <v>3</v>
      </c>
      <c r="D93" s="19">
        <v>4.5</v>
      </c>
      <c r="E93" s="19">
        <v>2.25</v>
      </c>
      <c r="F93" s="11" t="s">
        <v>67</v>
      </c>
      <c r="G93" s="19" t="s">
        <v>33</v>
      </c>
      <c r="H93" s="19">
        <f>I93+J93</f>
        <v>40</v>
      </c>
      <c r="I93" s="19">
        <v>20</v>
      </c>
      <c r="J93" s="19">
        <v>20</v>
      </c>
      <c r="K93" s="19">
        <v>2</v>
      </c>
      <c r="L93" s="19">
        <v>0</v>
      </c>
      <c r="M93" s="19">
        <v>0</v>
      </c>
    </row>
    <row r="94" spans="1:13" x14ac:dyDescent="0.3">
      <c r="A94" s="58" t="s">
        <v>34</v>
      </c>
      <c r="B94" s="58"/>
      <c r="C94" s="58"/>
      <c r="D94" s="29">
        <f>SUM(D93:D93)</f>
        <v>4.5</v>
      </c>
      <c r="E94" s="29">
        <f>SUM(E93:E93)</f>
        <v>2.25</v>
      </c>
      <c r="F94" s="29" t="s">
        <v>35</v>
      </c>
      <c r="G94" s="29" t="s">
        <v>35</v>
      </c>
      <c r="H94" s="29">
        <f>SUM(I94:J94)</f>
        <v>40</v>
      </c>
      <c r="I94" s="29">
        <f>SUM(I93:I93)</f>
        <v>20</v>
      </c>
      <c r="J94" s="29">
        <f>SUM(J93:J93)</f>
        <v>20</v>
      </c>
      <c r="K94" s="29">
        <f>SUM(K93:K93)</f>
        <v>2</v>
      </c>
      <c r="L94" s="29">
        <f>SUM(L93:L93)</f>
        <v>0</v>
      </c>
      <c r="M94" s="29">
        <f>SUM(M93:M93)</f>
        <v>0</v>
      </c>
    </row>
    <row r="95" spans="1:13" x14ac:dyDescent="0.3">
      <c r="A95" s="57" t="s">
        <v>36</v>
      </c>
      <c r="B95" s="57"/>
      <c r="C95" s="57"/>
      <c r="D95" s="19" t="s">
        <v>35</v>
      </c>
      <c r="E95" s="19">
        <f>E94</f>
        <v>2.25</v>
      </c>
      <c r="F95" s="19" t="s">
        <v>35</v>
      </c>
      <c r="G95" s="19" t="s">
        <v>35</v>
      </c>
      <c r="H95" s="30">
        <f t="shared" ref="H95:H96" si="33">SUM(I95:J95)</f>
        <v>20</v>
      </c>
      <c r="I95" s="19">
        <v>0</v>
      </c>
      <c r="J95" s="30">
        <f>SUMPRODUCT(ROUND(IF(IF(J93&gt;0,E93/(J93/H93*D93),0)*J93&gt;J93,J93,IF(J93&gt;0,E93/(J93/H93*D93),0)*J93),0))</f>
        <v>20</v>
      </c>
      <c r="K95" s="30">
        <f>SUMPRODUCT(ROUND(IF(K93&gt;0,E93/D93,0)*K93,0))</f>
        <v>1</v>
      </c>
      <c r="L95" s="19">
        <f>SUMIF($E93:$E93,"&gt;0",L93:L93)</f>
        <v>0</v>
      </c>
      <c r="M95" s="19">
        <f>SUMIF($E93:$E93,"&gt;0",M93:M93)</f>
        <v>0</v>
      </c>
    </row>
    <row r="96" spans="1:13" x14ac:dyDescent="0.3">
      <c r="A96" s="57" t="s">
        <v>37</v>
      </c>
      <c r="B96" s="57"/>
      <c r="C96" s="57"/>
      <c r="D96" s="19">
        <f>SUMIF(G93:G93,"f",D93:D93)</f>
        <v>0</v>
      </c>
      <c r="E96" s="19">
        <f>SUMIF(G93:G93,"f",E93:E93)</f>
        <v>0</v>
      </c>
      <c r="F96" s="19" t="s">
        <v>35</v>
      </c>
      <c r="G96" s="19" t="s">
        <v>35</v>
      </c>
      <c r="H96" s="19">
        <f t="shared" si="33"/>
        <v>0</v>
      </c>
      <c r="I96" s="19">
        <f>SUMIF($G93:$G93,"f",I93:I93)</f>
        <v>0</v>
      </c>
      <c r="J96" s="19">
        <f>SUMIF($G93:$G93,"f",J93:J93)</f>
        <v>0</v>
      </c>
      <c r="K96" s="19">
        <f>SUMIF($G93:$G93,"f",K93:K93)</f>
        <v>0</v>
      </c>
      <c r="L96" s="19">
        <f>SUMIF($G93:$G93,"f",L93:L93)</f>
        <v>0</v>
      </c>
      <c r="M96" s="19">
        <f>SUMIF($G93:$G93,"f",M93:M93)</f>
        <v>0</v>
      </c>
    </row>
    <row r="97" spans="1:13" x14ac:dyDescent="0.3">
      <c r="A97" s="67" t="s">
        <v>39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26"/>
    </row>
    <row r="98" spans="1:13" x14ac:dyDescent="0.3">
      <c r="A98" s="19">
        <v>1</v>
      </c>
      <c r="B98" s="46" t="s">
        <v>100</v>
      </c>
      <c r="C98" s="19">
        <v>3</v>
      </c>
      <c r="D98" s="19">
        <v>6</v>
      </c>
      <c r="E98" s="19">
        <v>3.6</v>
      </c>
      <c r="F98" s="19" t="s">
        <v>68</v>
      </c>
      <c r="G98" s="11" t="s">
        <v>33</v>
      </c>
      <c r="H98" s="11">
        <f>I98+J98</f>
        <v>50</v>
      </c>
      <c r="I98" s="11">
        <v>20</v>
      </c>
      <c r="J98" s="11">
        <v>30</v>
      </c>
      <c r="K98" s="11">
        <v>4</v>
      </c>
      <c r="L98" s="19">
        <v>0</v>
      </c>
      <c r="M98" s="19">
        <v>0</v>
      </c>
    </row>
    <row r="99" spans="1:13" x14ac:dyDescent="0.3">
      <c r="A99" s="19">
        <v>2</v>
      </c>
      <c r="B99" s="46" t="s">
        <v>101</v>
      </c>
      <c r="C99" s="19">
        <v>3</v>
      </c>
      <c r="D99" s="19">
        <v>6</v>
      </c>
      <c r="E99" s="19">
        <v>3.6</v>
      </c>
      <c r="F99" s="19" t="s">
        <v>68</v>
      </c>
      <c r="G99" s="11" t="s">
        <v>33</v>
      </c>
      <c r="H99" s="11">
        <f t="shared" ref="H99" si="34">I99+J99</f>
        <v>50</v>
      </c>
      <c r="I99" s="11">
        <v>20</v>
      </c>
      <c r="J99" s="11">
        <v>30</v>
      </c>
      <c r="K99" s="11">
        <v>4</v>
      </c>
      <c r="L99" s="19">
        <v>0</v>
      </c>
      <c r="M99" s="19">
        <v>0</v>
      </c>
    </row>
    <row r="100" spans="1:13" x14ac:dyDescent="0.3">
      <c r="A100" s="19">
        <v>3</v>
      </c>
      <c r="B100" s="50" t="s">
        <v>102</v>
      </c>
      <c r="C100" s="19">
        <v>3</v>
      </c>
      <c r="D100" s="19">
        <v>2</v>
      </c>
      <c r="E100" s="19">
        <v>0</v>
      </c>
      <c r="F100" s="11" t="s">
        <v>67</v>
      </c>
      <c r="G100" s="11" t="s">
        <v>33</v>
      </c>
      <c r="H100" s="11">
        <f>I100+J100</f>
        <v>20</v>
      </c>
      <c r="I100" s="11">
        <v>20</v>
      </c>
      <c r="J100" s="11">
        <v>0</v>
      </c>
      <c r="K100" s="11">
        <v>2</v>
      </c>
      <c r="L100" s="19">
        <v>0</v>
      </c>
      <c r="M100" s="19">
        <v>0</v>
      </c>
    </row>
    <row r="101" spans="1:13" x14ac:dyDescent="0.3">
      <c r="A101" s="58" t="s">
        <v>34</v>
      </c>
      <c r="B101" s="58"/>
      <c r="C101" s="58"/>
      <c r="D101" s="29">
        <f>SUM(D98:D100)</f>
        <v>14</v>
      </c>
      <c r="E101" s="29">
        <f>SUM(E98:E100)</f>
        <v>7.2</v>
      </c>
      <c r="F101" s="29" t="s">
        <v>35</v>
      </c>
      <c r="G101" s="29" t="s">
        <v>35</v>
      </c>
      <c r="H101" s="29">
        <f>SUM(I101:J101)</f>
        <v>120</v>
      </c>
      <c r="I101" s="29">
        <f>SUM(I98:I100)</f>
        <v>60</v>
      </c>
      <c r="J101" s="29">
        <f>SUM(J98:J100)</f>
        <v>60</v>
      </c>
      <c r="K101" s="29">
        <f>SUM(K98:K100)</f>
        <v>10</v>
      </c>
      <c r="L101" s="29">
        <f>SUM(L98:L100)</f>
        <v>0</v>
      </c>
      <c r="M101" s="29">
        <f>SUM(M98:M100)</f>
        <v>0</v>
      </c>
    </row>
    <row r="102" spans="1:13" x14ac:dyDescent="0.3">
      <c r="A102" s="57" t="s">
        <v>36</v>
      </c>
      <c r="B102" s="57"/>
      <c r="C102" s="57"/>
      <c r="D102" s="19" t="s">
        <v>35</v>
      </c>
      <c r="E102" s="19">
        <f>E101</f>
        <v>7.2</v>
      </c>
      <c r="F102" s="19" t="s">
        <v>35</v>
      </c>
      <c r="G102" s="19" t="s">
        <v>35</v>
      </c>
      <c r="H102" s="30">
        <f t="shared" ref="H102:H103" si="35">SUM(I102:J102)</f>
        <v>60</v>
      </c>
      <c r="I102" s="19">
        <v>0</v>
      </c>
      <c r="J102" s="30" cm="1">
        <f t="array" ref="J102">SUMPRODUCT(ROUND(IF(IF(J98:J100&gt;0,E98:E100/(J98:J100/H98:H100*D98:D100),0)*J98:J100&gt;J98:J100,J98:J100,IF(J98:J100&gt;0,E98:E100/(J98:J100/H98:H100*D98:D100),0)*J98:J100),0))</f>
        <v>60</v>
      </c>
      <c r="K102" s="30" cm="1">
        <f t="array" ref="K102">SUMPRODUCT(ROUND(IF(K98:K100&gt;0,E98:E100/D98:D100,0)*K98:K100,0))</f>
        <v>4</v>
      </c>
      <c r="L102" s="19">
        <f>SUMIF($E98:$E100,"&gt;0",L98:L100)</f>
        <v>0</v>
      </c>
      <c r="M102" s="19">
        <f>SUMIF($E98:$E100,"&gt;0",M98:M100)</f>
        <v>0</v>
      </c>
    </row>
    <row r="103" spans="1:13" x14ac:dyDescent="0.3">
      <c r="A103" s="57" t="s">
        <v>37</v>
      </c>
      <c r="B103" s="57"/>
      <c r="C103" s="57"/>
      <c r="D103" s="19">
        <f>SUMIF(G98:G100,"f",D98:D100)</f>
        <v>0</v>
      </c>
      <c r="E103" s="19">
        <f>SUMIF(G98:G100,"f",E98:E100)</f>
        <v>0</v>
      </c>
      <c r="F103" s="19" t="s">
        <v>35</v>
      </c>
      <c r="G103" s="19" t="s">
        <v>35</v>
      </c>
      <c r="H103" s="19">
        <f t="shared" si="35"/>
        <v>0</v>
      </c>
      <c r="I103" s="19">
        <f>SUMIF($G98:$G100,"f",I98:I100)</f>
        <v>0</v>
      </c>
      <c r="J103" s="19">
        <f>SUMIF($G98:$G100,"f",J98:J100)</f>
        <v>0</v>
      </c>
      <c r="K103" s="19">
        <f>SUMIF($G98:$G100,"f",K98:K100)</f>
        <v>0</v>
      </c>
      <c r="L103" s="19">
        <f>SUMIF($G98:$G100,"f",L98:L100)</f>
        <v>0</v>
      </c>
      <c r="M103" s="19">
        <f>SUMIF($G98:$G100,"f",M98:M100)</f>
        <v>0</v>
      </c>
    </row>
    <row r="104" spans="1:13" x14ac:dyDescent="0.3">
      <c r="A104" s="67" t="s">
        <v>40</v>
      </c>
      <c r="B104" s="68"/>
      <c r="C104" s="68"/>
      <c r="D104" s="68"/>
      <c r="E104" s="68"/>
      <c r="F104" s="68"/>
      <c r="G104" s="68"/>
      <c r="H104" s="68"/>
      <c r="I104" s="69"/>
      <c r="J104" s="69"/>
      <c r="K104" s="69"/>
      <c r="L104" s="68"/>
      <c r="M104" s="26"/>
    </row>
    <row r="105" spans="1:13" x14ac:dyDescent="0.3">
      <c r="A105" s="19">
        <v>1</v>
      </c>
      <c r="B105" s="46" t="s">
        <v>103</v>
      </c>
      <c r="C105" s="19">
        <v>3</v>
      </c>
      <c r="D105" s="19">
        <v>3.5</v>
      </c>
      <c r="E105" s="19">
        <v>1.17</v>
      </c>
      <c r="F105" s="11" t="s">
        <v>68</v>
      </c>
      <c r="G105" s="19" t="s">
        <v>32</v>
      </c>
      <c r="H105" s="19">
        <f>I105+J105</f>
        <v>35</v>
      </c>
      <c r="I105" s="11">
        <v>15</v>
      </c>
      <c r="J105" s="11">
        <v>20</v>
      </c>
      <c r="K105" s="11">
        <v>4</v>
      </c>
      <c r="L105" s="19">
        <v>0</v>
      </c>
      <c r="M105" s="19">
        <v>0</v>
      </c>
    </row>
    <row r="106" spans="1:13" x14ac:dyDescent="0.3">
      <c r="A106" s="19">
        <v>2</v>
      </c>
      <c r="B106" s="49" t="s">
        <v>104</v>
      </c>
      <c r="C106" s="19">
        <v>3</v>
      </c>
      <c r="D106" s="19">
        <v>6</v>
      </c>
      <c r="E106" s="19">
        <v>2.4</v>
      </c>
      <c r="F106" s="11" t="s">
        <v>68</v>
      </c>
      <c r="G106" s="19" t="s">
        <v>32</v>
      </c>
      <c r="H106" s="19">
        <f>I106+J106</f>
        <v>50</v>
      </c>
      <c r="I106" s="11">
        <v>20</v>
      </c>
      <c r="J106" s="11">
        <v>30</v>
      </c>
      <c r="K106" s="11">
        <v>4</v>
      </c>
      <c r="L106" s="19">
        <v>0</v>
      </c>
      <c r="M106" s="19">
        <v>0</v>
      </c>
    </row>
    <row r="107" spans="1:13" x14ac:dyDescent="0.3">
      <c r="A107" s="58" t="s">
        <v>34</v>
      </c>
      <c r="B107" s="58"/>
      <c r="C107" s="58"/>
      <c r="D107" s="29">
        <f>SUM(D105:D106)</f>
        <v>9.5</v>
      </c>
      <c r="E107" s="29">
        <f>SUM(E105:E106)</f>
        <v>3.57</v>
      </c>
      <c r="F107" s="29" t="s">
        <v>35</v>
      </c>
      <c r="G107" s="29" t="s">
        <v>35</v>
      </c>
      <c r="H107" s="29">
        <f>SUM(I107:J107)</f>
        <v>85</v>
      </c>
      <c r="I107" s="29">
        <f t="shared" ref="I107:L107" si="36">SUM(I105:I106)</f>
        <v>35</v>
      </c>
      <c r="J107" s="29">
        <f t="shared" si="36"/>
        <v>50</v>
      </c>
      <c r="K107" s="29">
        <f t="shared" si="36"/>
        <v>8</v>
      </c>
      <c r="L107" s="29">
        <f t="shared" si="36"/>
        <v>0</v>
      </c>
      <c r="M107" s="29">
        <f t="shared" ref="M107" si="37">SUM(M105:M106)</f>
        <v>0</v>
      </c>
    </row>
    <row r="108" spans="1:13" x14ac:dyDescent="0.3">
      <c r="A108" s="57" t="s">
        <v>36</v>
      </c>
      <c r="B108" s="57"/>
      <c r="C108" s="57"/>
      <c r="D108" s="19" t="s">
        <v>35</v>
      </c>
      <c r="E108" s="19">
        <f>E107</f>
        <v>3.57</v>
      </c>
      <c r="F108" s="19" t="s">
        <v>35</v>
      </c>
      <c r="G108" s="19" t="s">
        <v>35</v>
      </c>
      <c r="H108" s="30">
        <f t="shared" ref="H108:H109" si="38">SUM(I108:J108)</f>
        <v>32</v>
      </c>
      <c r="I108" s="19">
        <v>0</v>
      </c>
      <c r="J108" s="30" cm="1">
        <f t="array" ref="J108">SUMPRODUCT(ROUND(IF(IF(J105:J106&gt;0,E105:E106/(J105:J106/H105:H106*D105:D106),0)*J105:J106&gt;J105:J106,J105:J106,IF(J105:J106&gt;0,E105:E106/(J105:J106/H105:H106*D105:D106),0)*J105:J106),0))</f>
        <v>32</v>
      </c>
      <c r="K108" s="30" cm="1">
        <f t="array" ref="K108">SUMPRODUCT(ROUND(IF(K105:K106&gt;0,E105:E106/D105:D106,0)*K105:K106,0))</f>
        <v>3</v>
      </c>
      <c r="L108" s="19">
        <f t="shared" ref="L108:M108" si="39">SUMIF($E105:$E106,"&gt;0",L105:L106)</f>
        <v>0</v>
      </c>
      <c r="M108" s="19">
        <f t="shared" si="39"/>
        <v>0</v>
      </c>
    </row>
    <row r="109" spans="1:13" x14ac:dyDescent="0.3">
      <c r="A109" s="57" t="s">
        <v>37</v>
      </c>
      <c r="B109" s="57"/>
      <c r="C109" s="57"/>
      <c r="D109" s="19">
        <f>SUMIF(G105:G106,"f",D105:D106)</f>
        <v>9.5</v>
      </c>
      <c r="E109" s="19">
        <f>SUMIF(G105:G106,"f",E105:E106)</f>
        <v>3.57</v>
      </c>
      <c r="F109" s="19" t="s">
        <v>35</v>
      </c>
      <c r="G109" s="19" t="s">
        <v>35</v>
      </c>
      <c r="H109" s="19">
        <f t="shared" si="38"/>
        <v>85</v>
      </c>
      <c r="I109" s="19">
        <f t="shared" ref="I109:J109" si="40">SUMIF($G105:$G106,"f",I105:I106)</f>
        <v>35</v>
      </c>
      <c r="J109" s="19">
        <f t="shared" si="40"/>
        <v>50</v>
      </c>
      <c r="K109" s="19">
        <f>SUMIF($G105:$G106,"f",K105:K106)</f>
        <v>8</v>
      </c>
      <c r="L109" s="19">
        <f t="shared" ref="L109:M109" si="41">SUMIF($G105:$G106,"f",L105:L106)</f>
        <v>0</v>
      </c>
      <c r="M109" s="19">
        <f t="shared" si="41"/>
        <v>0</v>
      </c>
    </row>
    <row r="110" spans="1:13" x14ac:dyDescent="0.3">
      <c r="A110" s="58" t="s">
        <v>83</v>
      </c>
      <c r="B110" s="58"/>
      <c r="C110" s="58"/>
      <c r="D110" s="29">
        <f>D89+D94+D101+D107</f>
        <v>30</v>
      </c>
      <c r="E110" s="29">
        <f>E89+E94+E101+E107</f>
        <v>13.02</v>
      </c>
      <c r="F110" s="29" t="s">
        <v>35</v>
      </c>
      <c r="G110" s="29" t="s">
        <v>35</v>
      </c>
      <c r="H110" s="29">
        <f t="shared" ref="H110:M110" si="42">H89+H94+H101+H107</f>
        <v>275</v>
      </c>
      <c r="I110" s="29">
        <f t="shared" si="42"/>
        <v>115</v>
      </c>
      <c r="J110" s="29">
        <f t="shared" si="42"/>
        <v>160</v>
      </c>
      <c r="K110" s="29">
        <f t="shared" si="42"/>
        <v>21</v>
      </c>
      <c r="L110" s="29">
        <f t="shared" si="42"/>
        <v>0</v>
      </c>
      <c r="M110" s="29">
        <f t="shared" si="42"/>
        <v>0</v>
      </c>
    </row>
    <row r="112" spans="1:13" x14ac:dyDescent="0.3">
      <c r="A112" s="26" t="s">
        <v>13</v>
      </c>
    </row>
    <row r="113" spans="1:13" ht="72" customHeight="1" x14ac:dyDescent="0.3">
      <c r="A113" s="63" t="s">
        <v>22</v>
      </c>
      <c r="B113" s="63" t="s">
        <v>23</v>
      </c>
      <c r="C113" s="64" t="s">
        <v>24</v>
      </c>
      <c r="D113" s="64" t="s">
        <v>25</v>
      </c>
      <c r="E113" s="71" t="s">
        <v>26</v>
      </c>
      <c r="F113" s="64" t="s">
        <v>27</v>
      </c>
      <c r="G113" s="71" t="s">
        <v>28</v>
      </c>
      <c r="H113" s="72" t="s">
        <v>29</v>
      </c>
      <c r="I113" s="72"/>
      <c r="J113" s="72"/>
      <c r="K113" s="72"/>
      <c r="L113" s="64" t="s">
        <v>89</v>
      </c>
      <c r="M113" s="64" t="s">
        <v>131</v>
      </c>
    </row>
    <row r="114" spans="1:13" ht="72" customHeight="1" x14ac:dyDescent="0.3">
      <c r="A114" s="63"/>
      <c r="B114" s="63"/>
      <c r="C114" s="64"/>
      <c r="D114" s="64"/>
      <c r="E114" s="71"/>
      <c r="F114" s="64"/>
      <c r="G114" s="71"/>
      <c r="H114" s="52" t="s">
        <v>2</v>
      </c>
      <c r="I114" s="28" t="s">
        <v>3</v>
      </c>
      <c r="J114" s="28" t="s">
        <v>4</v>
      </c>
      <c r="K114" s="28" t="s">
        <v>64</v>
      </c>
      <c r="L114" s="64"/>
      <c r="M114" s="64"/>
    </row>
    <row r="115" spans="1:13" x14ac:dyDescent="0.3">
      <c r="A115" s="59" t="s">
        <v>30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</row>
    <row r="116" spans="1:13" x14ac:dyDescent="0.3">
      <c r="A116" s="61" t="s">
        <v>31</v>
      </c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 x14ac:dyDescent="0.3">
      <c r="A117" s="19">
        <v>1</v>
      </c>
      <c r="B117" s="46" t="s">
        <v>14</v>
      </c>
      <c r="C117" s="11">
        <v>4</v>
      </c>
      <c r="D117" s="11">
        <v>2</v>
      </c>
      <c r="E117" s="19">
        <v>0</v>
      </c>
      <c r="F117" s="11" t="s">
        <v>67</v>
      </c>
      <c r="G117" s="19" t="s">
        <v>32</v>
      </c>
      <c r="H117" s="19">
        <f t="shared" ref="H117" si="43">I117+J117</f>
        <v>30</v>
      </c>
      <c r="I117" s="11">
        <v>0</v>
      </c>
      <c r="J117" s="11">
        <v>30</v>
      </c>
      <c r="K117" s="11">
        <v>1</v>
      </c>
      <c r="L117" s="19">
        <v>0</v>
      </c>
      <c r="M117" s="19">
        <v>0</v>
      </c>
    </row>
    <row r="118" spans="1:13" x14ac:dyDescent="0.3">
      <c r="A118" s="58" t="s">
        <v>34</v>
      </c>
      <c r="B118" s="58"/>
      <c r="C118" s="58"/>
      <c r="D118" s="29">
        <f>SUM(D117:D117)</f>
        <v>2</v>
      </c>
      <c r="E118" s="29">
        <f>SUM(E117:E117)</f>
        <v>0</v>
      </c>
      <c r="F118" s="29" t="s">
        <v>35</v>
      </c>
      <c r="G118" s="29" t="s">
        <v>35</v>
      </c>
      <c r="H118" s="29">
        <f>SUM(I118:J118)</f>
        <v>30</v>
      </c>
      <c r="I118" s="29">
        <f>SUM(I117:I117)</f>
        <v>0</v>
      </c>
      <c r="J118" s="29">
        <f>SUM(J117:J117)</f>
        <v>30</v>
      </c>
      <c r="K118" s="29">
        <f>SUM(K117:K117)</f>
        <v>1</v>
      </c>
      <c r="L118" s="29">
        <f>SUM(L117:L117)</f>
        <v>0</v>
      </c>
      <c r="M118" s="29">
        <f>SUM(M117:M117)</f>
        <v>0</v>
      </c>
    </row>
    <row r="119" spans="1:13" x14ac:dyDescent="0.3">
      <c r="A119" s="57" t="s">
        <v>36</v>
      </c>
      <c r="B119" s="57"/>
      <c r="C119" s="57"/>
      <c r="D119" s="19" t="s">
        <v>35</v>
      </c>
      <c r="E119" s="19">
        <f>E118</f>
        <v>0</v>
      </c>
      <c r="F119" s="19" t="s">
        <v>35</v>
      </c>
      <c r="G119" s="19" t="s">
        <v>35</v>
      </c>
      <c r="H119" s="30">
        <f t="shared" ref="H119:H120" si="44">SUM(I119:J119)</f>
        <v>0</v>
      </c>
      <c r="I119" s="19">
        <v>0</v>
      </c>
      <c r="J119" s="30">
        <v>0</v>
      </c>
      <c r="K119" s="30" cm="1">
        <f t="array" ref="K119">SUMPRODUCT(ROUND(IF(K117:K117&gt;0,E117:E117/D117:D117,0)*K117:K117,0))</f>
        <v>0</v>
      </c>
      <c r="L119" s="19">
        <f>SUMIF($E117:$E117,"&gt;0",L117:L117)</f>
        <v>0</v>
      </c>
      <c r="M119" s="19">
        <f>SUMIF($E117:$E117,"&gt;0",M117:M117)</f>
        <v>0</v>
      </c>
    </row>
    <row r="120" spans="1:13" x14ac:dyDescent="0.3">
      <c r="A120" s="57" t="s">
        <v>37</v>
      </c>
      <c r="B120" s="57"/>
      <c r="C120" s="57"/>
      <c r="D120" s="19">
        <f>SUMIF(G117:G117,"f",D117:D117)</f>
        <v>2</v>
      </c>
      <c r="E120" s="19">
        <f>SUMIF(G117:G117,"f",E117:E117)</f>
        <v>0</v>
      </c>
      <c r="F120" s="19" t="s">
        <v>35</v>
      </c>
      <c r="G120" s="19" t="s">
        <v>35</v>
      </c>
      <c r="H120" s="19">
        <f t="shared" si="44"/>
        <v>30</v>
      </c>
      <c r="I120" s="19">
        <f>SUMIF($G117:$G117,"f",I117:I117)</f>
        <v>0</v>
      </c>
      <c r="J120" s="19">
        <f>SUMIF($G117:$G117,"f",J117:J117)</f>
        <v>30</v>
      </c>
      <c r="K120" s="19">
        <f>SUMIF($G117:$G117,"f",K117:K117)</f>
        <v>1</v>
      </c>
      <c r="L120" s="19">
        <f>SUMIF($G117:$G117,"f",L117:L117)</f>
        <v>0</v>
      </c>
      <c r="M120" s="19">
        <f>SUMIF($G117:$G117,"f",M117:M117)</f>
        <v>0</v>
      </c>
    </row>
    <row r="121" spans="1:13" x14ac:dyDescent="0.3">
      <c r="A121" s="67" t="s">
        <v>39</v>
      </c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26"/>
    </row>
    <row r="122" spans="1:13" x14ac:dyDescent="0.3">
      <c r="A122" s="19">
        <v>1</v>
      </c>
      <c r="B122" s="46" t="s">
        <v>106</v>
      </c>
      <c r="C122" s="19">
        <v>4</v>
      </c>
      <c r="D122" s="19">
        <v>5</v>
      </c>
      <c r="E122" s="19">
        <v>2.5</v>
      </c>
      <c r="F122" s="11" t="s">
        <v>68</v>
      </c>
      <c r="G122" s="19" t="s">
        <v>33</v>
      </c>
      <c r="H122" s="19">
        <f>I122+J122</f>
        <v>40</v>
      </c>
      <c r="I122" s="11">
        <v>20</v>
      </c>
      <c r="J122" s="11">
        <v>20</v>
      </c>
      <c r="K122" s="11">
        <v>4</v>
      </c>
      <c r="L122" s="19">
        <v>0</v>
      </c>
      <c r="M122" s="19">
        <v>0</v>
      </c>
    </row>
    <row r="123" spans="1:13" x14ac:dyDescent="0.3">
      <c r="A123" s="58" t="s">
        <v>34</v>
      </c>
      <c r="B123" s="58"/>
      <c r="C123" s="58"/>
      <c r="D123" s="29">
        <f>SUM(D122:D122)</f>
        <v>5</v>
      </c>
      <c r="E123" s="29">
        <f>SUM(E122:E122)</f>
        <v>2.5</v>
      </c>
      <c r="F123" s="29" t="s">
        <v>35</v>
      </c>
      <c r="G123" s="29" t="s">
        <v>35</v>
      </c>
      <c r="H123" s="29">
        <f t="shared" ref="H123:M123" si="45">SUM(H122:H122)</f>
        <v>40</v>
      </c>
      <c r="I123" s="29">
        <f t="shared" si="45"/>
        <v>20</v>
      </c>
      <c r="J123" s="29">
        <f t="shared" si="45"/>
        <v>20</v>
      </c>
      <c r="K123" s="29">
        <f t="shared" si="45"/>
        <v>4</v>
      </c>
      <c r="L123" s="29">
        <f t="shared" si="45"/>
        <v>0</v>
      </c>
      <c r="M123" s="29">
        <f t="shared" si="45"/>
        <v>0</v>
      </c>
    </row>
    <row r="124" spans="1:13" x14ac:dyDescent="0.3">
      <c r="A124" s="57" t="s">
        <v>36</v>
      </c>
      <c r="B124" s="57"/>
      <c r="C124" s="57"/>
      <c r="D124" s="19" t="s">
        <v>35</v>
      </c>
      <c r="E124" s="19">
        <f>E123</f>
        <v>2.5</v>
      </c>
      <c r="F124" s="19" t="s">
        <v>35</v>
      </c>
      <c r="G124" s="19" t="s">
        <v>35</v>
      </c>
      <c r="H124" s="30">
        <f>SUM(I124:J124)</f>
        <v>20</v>
      </c>
      <c r="I124" s="19">
        <v>0</v>
      </c>
      <c r="J124" s="30">
        <f>SUMPRODUCT(ROUND(IF(IF(J122&gt;0,E122/(J122/H122*D122),0)*J122&gt;J122,J122,IF(J122&gt;0,E122/(J122/H122*D122),0)*J122),0))</f>
        <v>20</v>
      </c>
      <c r="K124" s="30">
        <f>SUMPRODUCT(ROUND(IF(K122&gt;0,E122/D122,0)*K122,0))</f>
        <v>2</v>
      </c>
      <c r="L124" s="19">
        <f>SUMIF($E122:$E122,"&gt;0",L122:L122)</f>
        <v>0</v>
      </c>
      <c r="M124" s="19">
        <f>SUMIF($E122:$E122,"&gt;0",M122:M122)</f>
        <v>0</v>
      </c>
    </row>
    <row r="125" spans="1:13" x14ac:dyDescent="0.3">
      <c r="A125" s="57" t="s">
        <v>37</v>
      </c>
      <c r="B125" s="57"/>
      <c r="C125" s="57"/>
      <c r="D125" s="19">
        <f>SUMIF(G122:G122,"f",D122:D122)</f>
        <v>0</v>
      </c>
      <c r="E125" s="19">
        <f>SUMIF(G122:G122,"f",E122:E122)</f>
        <v>0</v>
      </c>
      <c r="F125" s="19" t="s">
        <v>35</v>
      </c>
      <c r="G125" s="19" t="s">
        <v>35</v>
      </c>
      <c r="H125" s="19">
        <f t="shared" ref="H125" si="46">SUM(I125:J125)</f>
        <v>0</v>
      </c>
      <c r="I125" s="19">
        <f>SUMIF($G122:$G122,"f",I122:I122)</f>
        <v>0</v>
      </c>
      <c r="J125" s="19">
        <f>SUMIF($G122:$G122,"f",J122:J122)</f>
        <v>0</v>
      </c>
      <c r="K125" s="19">
        <f>SUMIF($G122:$G122,"f",K122:K122)</f>
        <v>0</v>
      </c>
      <c r="L125" s="19">
        <f>SUMIF($G122:$G122,"f",L122:L122)</f>
        <v>0</v>
      </c>
      <c r="M125" s="19">
        <f>SUMIF($G122:$G122,"f",M122:M122)</f>
        <v>0</v>
      </c>
    </row>
    <row r="126" spans="1:13" x14ac:dyDescent="0.3">
      <c r="A126" s="67" t="s">
        <v>40</v>
      </c>
      <c r="B126" s="68"/>
      <c r="C126" s="68"/>
      <c r="D126" s="68"/>
      <c r="E126" s="68"/>
      <c r="F126" s="68"/>
      <c r="G126" s="68"/>
      <c r="H126" s="68"/>
      <c r="I126" s="69"/>
      <c r="J126" s="69"/>
      <c r="K126" s="69"/>
      <c r="L126" s="68"/>
      <c r="M126" s="26"/>
    </row>
    <row r="127" spans="1:13" x14ac:dyDescent="0.3">
      <c r="A127" s="19">
        <v>1</v>
      </c>
      <c r="B127" s="38" t="s">
        <v>107</v>
      </c>
      <c r="C127" s="19">
        <v>4</v>
      </c>
      <c r="D127" s="19">
        <v>3.5</v>
      </c>
      <c r="E127" s="19">
        <v>1.17</v>
      </c>
      <c r="F127" s="11" t="s">
        <v>67</v>
      </c>
      <c r="G127" s="19" t="s">
        <v>32</v>
      </c>
      <c r="H127" s="19">
        <f>I127+J127</f>
        <v>30</v>
      </c>
      <c r="I127" s="19">
        <v>20</v>
      </c>
      <c r="J127" s="19">
        <v>10</v>
      </c>
      <c r="K127" s="19">
        <v>2</v>
      </c>
      <c r="L127" s="19">
        <v>0</v>
      </c>
      <c r="M127" s="19">
        <v>0</v>
      </c>
    </row>
    <row r="128" spans="1:13" ht="28.8" x14ac:dyDescent="0.3">
      <c r="A128" s="19">
        <v>2</v>
      </c>
      <c r="B128" s="38" t="s">
        <v>108</v>
      </c>
      <c r="C128" s="19">
        <v>4</v>
      </c>
      <c r="D128" s="39">
        <v>4.5</v>
      </c>
      <c r="E128" s="19">
        <v>2.25</v>
      </c>
      <c r="F128" s="19" t="s">
        <v>67</v>
      </c>
      <c r="G128" s="19" t="s">
        <v>32</v>
      </c>
      <c r="H128" s="19">
        <f t="shared" ref="H128:H129" si="47">I128+J128</f>
        <v>40</v>
      </c>
      <c r="I128" s="19">
        <v>20</v>
      </c>
      <c r="J128" s="19">
        <v>20</v>
      </c>
      <c r="K128" s="19">
        <v>2</v>
      </c>
      <c r="L128" s="19">
        <v>0</v>
      </c>
      <c r="M128" s="19">
        <v>0</v>
      </c>
    </row>
    <row r="129" spans="1:13" x14ac:dyDescent="0.3">
      <c r="A129" s="19">
        <v>3</v>
      </c>
      <c r="B129" s="46" t="s">
        <v>109</v>
      </c>
      <c r="C129" s="19">
        <v>4</v>
      </c>
      <c r="D129" s="19">
        <v>5</v>
      </c>
      <c r="E129" s="19">
        <v>2.5</v>
      </c>
      <c r="F129" s="11" t="s">
        <v>68</v>
      </c>
      <c r="G129" s="19" t="s">
        <v>32</v>
      </c>
      <c r="H129" s="19">
        <f t="shared" si="47"/>
        <v>40</v>
      </c>
      <c r="I129" s="11">
        <v>20</v>
      </c>
      <c r="J129" s="11">
        <v>20</v>
      </c>
      <c r="K129" s="11">
        <v>4</v>
      </c>
      <c r="L129" s="19">
        <v>0</v>
      </c>
      <c r="M129" s="19">
        <v>0</v>
      </c>
    </row>
    <row r="130" spans="1:13" x14ac:dyDescent="0.3">
      <c r="A130" s="19">
        <v>4</v>
      </c>
      <c r="B130" s="46" t="s">
        <v>110</v>
      </c>
      <c r="C130" s="19">
        <v>4</v>
      </c>
      <c r="D130" s="19">
        <v>5</v>
      </c>
      <c r="E130" s="19">
        <v>2.5</v>
      </c>
      <c r="F130" s="11" t="s">
        <v>68</v>
      </c>
      <c r="G130" s="19" t="s">
        <v>32</v>
      </c>
      <c r="H130" s="19">
        <f t="shared" ref="H130" si="48">I130+J130</f>
        <v>40</v>
      </c>
      <c r="I130" s="11">
        <v>20</v>
      </c>
      <c r="J130" s="11">
        <v>20</v>
      </c>
      <c r="K130" s="11">
        <v>4</v>
      </c>
      <c r="L130" s="19">
        <v>0</v>
      </c>
      <c r="M130" s="19">
        <v>0</v>
      </c>
    </row>
    <row r="131" spans="1:13" x14ac:dyDescent="0.3">
      <c r="A131" s="19">
        <v>5</v>
      </c>
      <c r="B131" s="38" t="s">
        <v>111</v>
      </c>
      <c r="C131" s="19">
        <v>4</v>
      </c>
      <c r="D131" s="19">
        <v>5</v>
      </c>
      <c r="E131" s="19">
        <v>2.5</v>
      </c>
      <c r="F131" s="19" t="s">
        <v>68</v>
      </c>
      <c r="G131" s="11" t="s">
        <v>32</v>
      </c>
      <c r="H131" s="11">
        <f>I131+J131</f>
        <v>40</v>
      </c>
      <c r="I131" s="11">
        <v>20</v>
      </c>
      <c r="J131" s="11">
        <v>20</v>
      </c>
      <c r="K131" s="11">
        <v>4</v>
      </c>
      <c r="L131" s="19">
        <v>0</v>
      </c>
      <c r="M131" s="19">
        <v>0</v>
      </c>
    </row>
    <row r="132" spans="1:13" x14ac:dyDescent="0.3">
      <c r="A132" s="58" t="s">
        <v>34</v>
      </c>
      <c r="B132" s="58"/>
      <c r="C132" s="58"/>
      <c r="D132" s="29">
        <f>SUM(D127:D131)</f>
        <v>23</v>
      </c>
      <c r="E132" s="29">
        <f>SUM(E127:E131)</f>
        <v>10.92</v>
      </c>
      <c r="F132" s="29" t="s">
        <v>35</v>
      </c>
      <c r="G132" s="29" t="s">
        <v>35</v>
      </c>
      <c r="H132" s="29">
        <f t="shared" ref="H132:M132" si="49">SUM(H127:H131)</f>
        <v>190</v>
      </c>
      <c r="I132" s="29">
        <f t="shared" si="49"/>
        <v>100</v>
      </c>
      <c r="J132" s="29">
        <f t="shared" si="49"/>
        <v>90</v>
      </c>
      <c r="K132" s="29">
        <f t="shared" si="49"/>
        <v>16</v>
      </c>
      <c r="L132" s="29">
        <f t="shared" si="49"/>
        <v>0</v>
      </c>
      <c r="M132" s="29">
        <f t="shared" si="49"/>
        <v>0</v>
      </c>
    </row>
    <row r="133" spans="1:13" x14ac:dyDescent="0.3">
      <c r="A133" s="57" t="s">
        <v>36</v>
      </c>
      <c r="B133" s="57"/>
      <c r="C133" s="57"/>
      <c r="D133" s="19" t="s">
        <v>35</v>
      </c>
      <c r="E133" s="19">
        <f>E132</f>
        <v>10.92</v>
      </c>
      <c r="F133" s="19" t="s">
        <v>35</v>
      </c>
      <c r="G133" s="19" t="s">
        <v>35</v>
      </c>
      <c r="H133" s="30">
        <f>SUM(I133:J133)</f>
        <v>90</v>
      </c>
      <c r="I133" s="19">
        <v>0</v>
      </c>
      <c r="J133" s="30" cm="1">
        <f t="array" ref="J133">SUMPRODUCT(ROUND(IF(IF(J127:J131&gt;0,E127:E131/(J127:J131/H127:H131*D127:D131),0)*J127:J131&gt;J127:J131,J127:J131,IF(J127:J131&gt;0,E127:E131/(J127:J131/H127:H131*D127:D131),0)*J127:J131),0))</f>
        <v>90</v>
      </c>
      <c r="K133" s="30" cm="1">
        <f t="array" ref="K133">SUMPRODUCT(ROUND(IF(K127:K131&gt;0,E127:E131/D127:D131,0)*K127:K131,0))</f>
        <v>8</v>
      </c>
      <c r="L133" s="19">
        <f>SUMIF($E127:$E131,"&gt;0",L127:L131)</f>
        <v>0</v>
      </c>
      <c r="M133" s="19">
        <f>SUMIF($E127:$E131,"&gt;0",M127:M131)</f>
        <v>0</v>
      </c>
    </row>
    <row r="134" spans="1:13" x14ac:dyDescent="0.3">
      <c r="A134" s="57" t="s">
        <v>37</v>
      </c>
      <c r="B134" s="57"/>
      <c r="C134" s="57"/>
      <c r="D134" s="19">
        <f>SUMIF(G127:G131,"f",D127:D131)</f>
        <v>23</v>
      </c>
      <c r="E134" s="19">
        <f>SUMIF(G127:G131,"f",E127:E131)</f>
        <v>10.92</v>
      </c>
      <c r="F134" s="19" t="s">
        <v>35</v>
      </c>
      <c r="G134" s="19" t="s">
        <v>35</v>
      </c>
      <c r="H134" s="19">
        <f t="shared" ref="H134" si="50">SUM(I134:J134)</f>
        <v>190</v>
      </c>
      <c r="I134" s="19">
        <f>SUMIF($G127:$G131,"f",I127:I131)</f>
        <v>100</v>
      </c>
      <c r="J134" s="19">
        <f>SUMIF($G127:$G131,"f",J127:J131)</f>
        <v>90</v>
      </c>
      <c r="K134" s="19">
        <f>SUMIF($G127:$G131,"f",K127:K131)</f>
        <v>16</v>
      </c>
      <c r="L134" s="19">
        <f>SUMIF($G127:$G131,"f",L127:L131)</f>
        <v>0</v>
      </c>
      <c r="M134" s="19">
        <f>SUMIF($G127:$G131,"f",M127:M131)</f>
        <v>0</v>
      </c>
    </row>
    <row r="135" spans="1:13" x14ac:dyDescent="0.3">
      <c r="A135" s="58" t="s">
        <v>84</v>
      </c>
      <c r="B135" s="58"/>
      <c r="C135" s="58"/>
      <c r="D135" s="29">
        <f>D118+D123+D132</f>
        <v>30</v>
      </c>
      <c r="E135" s="29">
        <f>E118+E123+E132</f>
        <v>13.42</v>
      </c>
      <c r="F135" s="29" t="s">
        <v>35</v>
      </c>
      <c r="G135" s="29" t="s">
        <v>35</v>
      </c>
      <c r="H135" s="29">
        <f t="shared" ref="H135:M135" si="51">H118+H123+H132</f>
        <v>260</v>
      </c>
      <c r="I135" s="29">
        <f t="shared" si="51"/>
        <v>120</v>
      </c>
      <c r="J135" s="29">
        <f t="shared" si="51"/>
        <v>140</v>
      </c>
      <c r="K135" s="29">
        <f t="shared" si="51"/>
        <v>21</v>
      </c>
      <c r="L135" s="29">
        <f t="shared" si="51"/>
        <v>0</v>
      </c>
      <c r="M135" s="29">
        <f t="shared" si="51"/>
        <v>0</v>
      </c>
    </row>
    <row r="136" spans="1:13" x14ac:dyDescent="0.3">
      <c r="A136" s="58" t="s">
        <v>85</v>
      </c>
      <c r="B136" s="58"/>
      <c r="C136" s="58"/>
      <c r="D136" s="29">
        <f>D110+D135</f>
        <v>60</v>
      </c>
      <c r="E136" s="29">
        <f>E110+E135</f>
        <v>26.439999999999998</v>
      </c>
      <c r="F136" s="29" t="s">
        <v>35</v>
      </c>
      <c r="G136" s="29" t="s">
        <v>35</v>
      </c>
      <c r="H136" s="29">
        <f t="shared" ref="H136:M136" si="52">H110+H135</f>
        <v>535</v>
      </c>
      <c r="I136" s="29">
        <f t="shared" si="52"/>
        <v>235</v>
      </c>
      <c r="J136" s="29">
        <f t="shared" si="52"/>
        <v>300</v>
      </c>
      <c r="K136" s="29">
        <f t="shared" si="52"/>
        <v>42</v>
      </c>
      <c r="L136" s="29">
        <f t="shared" si="52"/>
        <v>0</v>
      </c>
      <c r="M136" s="29">
        <f t="shared" si="52"/>
        <v>0</v>
      </c>
    </row>
    <row r="138" spans="1:13" x14ac:dyDescent="0.3">
      <c r="A138" s="26" t="s">
        <v>16</v>
      </c>
    </row>
    <row r="139" spans="1:13" ht="72" customHeight="1" x14ac:dyDescent="0.3">
      <c r="A139" s="63" t="s">
        <v>22</v>
      </c>
      <c r="B139" s="63" t="s">
        <v>23</v>
      </c>
      <c r="C139" s="64" t="s">
        <v>24</v>
      </c>
      <c r="D139" s="64" t="s">
        <v>25</v>
      </c>
      <c r="E139" s="71" t="s">
        <v>26</v>
      </c>
      <c r="F139" s="64" t="s">
        <v>27</v>
      </c>
      <c r="G139" s="71" t="s">
        <v>28</v>
      </c>
      <c r="H139" s="72" t="s">
        <v>29</v>
      </c>
      <c r="I139" s="72"/>
      <c r="J139" s="72"/>
      <c r="K139" s="72"/>
      <c r="L139" s="64" t="s">
        <v>89</v>
      </c>
      <c r="M139" s="64" t="s">
        <v>131</v>
      </c>
    </row>
    <row r="140" spans="1:13" ht="72" customHeight="1" x14ac:dyDescent="0.3">
      <c r="A140" s="63"/>
      <c r="B140" s="63"/>
      <c r="C140" s="64"/>
      <c r="D140" s="64"/>
      <c r="E140" s="71"/>
      <c r="F140" s="64"/>
      <c r="G140" s="71"/>
      <c r="H140" s="52" t="s">
        <v>2</v>
      </c>
      <c r="I140" s="28" t="s">
        <v>3</v>
      </c>
      <c r="J140" s="28" t="s">
        <v>4</v>
      </c>
      <c r="K140" s="28" t="s">
        <v>64</v>
      </c>
      <c r="L140" s="64"/>
      <c r="M140" s="64"/>
    </row>
    <row r="141" spans="1:13" x14ac:dyDescent="0.3">
      <c r="A141" s="59" t="s">
        <v>30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</row>
    <row r="142" spans="1:13" x14ac:dyDescent="0.3">
      <c r="A142" s="61" t="s">
        <v>31</v>
      </c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</row>
    <row r="143" spans="1:13" x14ac:dyDescent="0.3">
      <c r="A143" s="19">
        <v>1</v>
      </c>
      <c r="B143" s="46" t="s">
        <v>17</v>
      </c>
      <c r="C143" s="11">
        <v>5</v>
      </c>
      <c r="D143" s="11">
        <v>2</v>
      </c>
      <c r="E143" s="19">
        <v>0</v>
      </c>
      <c r="F143" s="19" t="s">
        <v>68</v>
      </c>
      <c r="G143" s="19" t="s">
        <v>32</v>
      </c>
      <c r="H143" s="19">
        <f t="shared" ref="H143" si="53">I143+J143</f>
        <v>30</v>
      </c>
      <c r="I143" s="11">
        <v>0</v>
      </c>
      <c r="J143" s="11">
        <v>30</v>
      </c>
      <c r="K143" s="11">
        <v>1</v>
      </c>
      <c r="L143" s="19">
        <v>0</v>
      </c>
      <c r="M143" s="19">
        <v>0</v>
      </c>
    </row>
    <row r="144" spans="1:13" x14ac:dyDescent="0.3">
      <c r="A144" s="58" t="s">
        <v>34</v>
      </c>
      <c r="B144" s="58"/>
      <c r="C144" s="58"/>
      <c r="D144" s="29">
        <f>SUM(D143:D143)</f>
        <v>2</v>
      </c>
      <c r="E144" s="29">
        <f>SUM(E143:E143)</f>
        <v>0</v>
      </c>
      <c r="F144" s="29" t="s">
        <v>35</v>
      </c>
      <c r="G144" s="29" t="s">
        <v>35</v>
      </c>
      <c r="H144" s="29">
        <f>SUM(I144:J144)</f>
        <v>30</v>
      </c>
      <c r="I144" s="29">
        <f>SUM(I143:I143)</f>
        <v>0</v>
      </c>
      <c r="J144" s="29">
        <f>SUM(J143:J143)</f>
        <v>30</v>
      </c>
      <c r="K144" s="29">
        <f>SUM(K143:K143)</f>
        <v>1</v>
      </c>
      <c r="L144" s="29">
        <f>SUM(L143:L143)</f>
        <v>0</v>
      </c>
      <c r="M144" s="29">
        <f>SUM(M143:M143)</f>
        <v>0</v>
      </c>
    </row>
    <row r="145" spans="1:13" x14ac:dyDescent="0.3">
      <c r="A145" s="57" t="s">
        <v>36</v>
      </c>
      <c r="B145" s="57"/>
      <c r="C145" s="57"/>
      <c r="D145" s="19" t="s">
        <v>35</v>
      </c>
      <c r="E145" s="19">
        <f>E144</f>
        <v>0</v>
      </c>
      <c r="F145" s="19" t="s">
        <v>35</v>
      </c>
      <c r="G145" s="19" t="s">
        <v>35</v>
      </c>
      <c r="H145" s="30">
        <f t="shared" ref="H145:H146" si="54">SUM(I145:J145)</f>
        <v>0</v>
      </c>
      <c r="I145" s="19">
        <v>0</v>
      </c>
      <c r="J145" s="30">
        <f>SUMPRODUCT(ROUND(IF(IF(J143&gt;0,E143/(J143/H143*D143),0)*J143&gt;J143,J143,IF(J143&gt;0,E143/(J143/H143*D143),0)*J143),0))</f>
        <v>0</v>
      </c>
      <c r="K145" s="30">
        <f>SUMPRODUCT(ROUND(IF(K143&gt;0,E143/D143,0)*K143,0))</f>
        <v>0</v>
      </c>
      <c r="L145" s="19">
        <f>SUMIF($E143:$E143,"&gt;0",L143:L143)</f>
        <v>0</v>
      </c>
      <c r="M145" s="19">
        <f>SUMIF($E143:$E143,"&gt;0",M143:M143)</f>
        <v>0</v>
      </c>
    </row>
    <row r="146" spans="1:13" x14ac:dyDescent="0.3">
      <c r="A146" s="57" t="s">
        <v>37</v>
      </c>
      <c r="B146" s="57"/>
      <c r="C146" s="57"/>
      <c r="D146" s="19">
        <f>SUMIF(G143:G143,"f",D143:D143)</f>
        <v>2</v>
      </c>
      <c r="E146" s="19">
        <f>SUMIF(G143:G143,"f",E143:E143)</f>
        <v>0</v>
      </c>
      <c r="F146" s="19" t="s">
        <v>35</v>
      </c>
      <c r="G146" s="19" t="s">
        <v>35</v>
      </c>
      <c r="H146" s="19">
        <f t="shared" si="54"/>
        <v>30</v>
      </c>
      <c r="I146" s="19">
        <f>SUMIF($G143:$G143,"f",I143:I143)</f>
        <v>0</v>
      </c>
      <c r="J146" s="19">
        <f>SUMIF($G143:$G143,"f",J143:J143)</f>
        <v>30</v>
      </c>
      <c r="K146" s="19">
        <f>SUMIF($G143:$G143,"f",K143:K143)</f>
        <v>1</v>
      </c>
      <c r="L146" s="19">
        <f>SUMIF($G143:$G143,"f",L143:L143)</f>
        <v>0</v>
      </c>
      <c r="M146" s="19">
        <f>SUMIF($G143:$G143,"f",M143:M143)</f>
        <v>0</v>
      </c>
    </row>
    <row r="147" spans="1:13" x14ac:dyDescent="0.3">
      <c r="A147" s="67" t="s">
        <v>39</v>
      </c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26"/>
    </row>
    <row r="148" spans="1:13" x14ac:dyDescent="0.3">
      <c r="A148" s="19">
        <v>1</v>
      </c>
      <c r="B148" s="46" t="s">
        <v>115</v>
      </c>
      <c r="C148" s="19">
        <v>5</v>
      </c>
      <c r="D148" s="19">
        <v>5</v>
      </c>
      <c r="E148" s="19">
        <v>2.5</v>
      </c>
      <c r="F148" s="11" t="s">
        <v>68</v>
      </c>
      <c r="G148" s="11" t="s">
        <v>33</v>
      </c>
      <c r="H148" s="11">
        <f>I148+J148</f>
        <v>40</v>
      </c>
      <c r="I148" s="11">
        <v>20</v>
      </c>
      <c r="J148" s="11">
        <v>20</v>
      </c>
      <c r="K148" s="11">
        <v>4</v>
      </c>
      <c r="L148" s="19">
        <v>0</v>
      </c>
      <c r="M148" s="19">
        <v>0</v>
      </c>
    </row>
    <row r="149" spans="1:13" x14ac:dyDescent="0.3">
      <c r="A149" s="58" t="s">
        <v>34</v>
      </c>
      <c r="B149" s="58"/>
      <c r="C149" s="58"/>
      <c r="D149" s="29">
        <f>SUM(D148:D148)</f>
        <v>5</v>
      </c>
      <c r="E149" s="29">
        <f>SUM(E148:E148)</f>
        <v>2.5</v>
      </c>
      <c r="F149" s="29" t="s">
        <v>35</v>
      </c>
      <c r="G149" s="29" t="s">
        <v>35</v>
      </c>
      <c r="H149" s="29">
        <f>SUM(I149:J149)</f>
        <v>40</v>
      </c>
      <c r="I149" s="29">
        <f>SUM(I148:I148)</f>
        <v>20</v>
      </c>
      <c r="J149" s="29">
        <f>SUM(J148:J148)</f>
        <v>20</v>
      </c>
      <c r="K149" s="29">
        <f>SUM(K148:K148)</f>
        <v>4</v>
      </c>
      <c r="L149" s="29">
        <f>SUM(L148:L148)</f>
        <v>0</v>
      </c>
      <c r="M149" s="29">
        <f>SUM(M148:M148)</f>
        <v>0</v>
      </c>
    </row>
    <row r="150" spans="1:13" x14ac:dyDescent="0.3">
      <c r="A150" s="57" t="s">
        <v>36</v>
      </c>
      <c r="B150" s="57"/>
      <c r="C150" s="57"/>
      <c r="D150" s="19" t="s">
        <v>35</v>
      </c>
      <c r="E150" s="19">
        <f>E149</f>
        <v>2.5</v>
      </c>
      <c r="F150" s="19" t="s">
        <v>35</v>
      </c>
      <c r="G150" s="19" t="s">
        <v>35</v>
      </c>
      <c r="H150" s="30">
        <f t="shared" ref="H150:H151" si="55">SUM(I150:J150)</f>
        <v>20</v>
      </c>
      <c r="I150" s="19">
        <v>0</v>
      </c>
      <c r="J150" s="30">
        <f>SUMPRODUCT(ROUND(IF(IF(J148&gt;0,E148/(J148/H148*D148),0)*J148&gt;J148,J148,IF(J148&gt;0,E148/(J148/H148*D148),0)*J148),0))</f>
        <v>20</v>
      </c>
      <c r="K150" s="30">
        <f>SUMPRODUCT(ROUND(IF(K148&gt;0,E148/D148,0)*K148,0))</f>
        <v>2</v>
      </c>
      <c r="L150" s="19">
        <f>SUMIF($E148:$E148,"&gt;0",L148:L148)</f>
        <v>0</v>
      </c>
      <c r="M150" s="19">
        <f>SUMIF($E148:$E148,"&gt;0",M148:M148)</f>
        <v>0</v>
      </c>
    </row>
    <row r="151" spans="1:13" x14ac:dyDescent="0.3">
      <c r="A151" s="57" t="s">
        <v>37</v>
      </c>
      <c r="B151" s="57"/>
      <c r="C151" s="57"/>
      <c r="D151" s="19">
        <f>SUMIF(G148:G148,"f",D148:D148)</f>
        <v>0</v>
      </c>
      <c r="E151" s="19">
        <f>SUMIF(G148:G148,"f",E148:E148)</f>
        <v>0</v>
      </c>
      <c r="F151" s="19" t="s">
        <v>35</v>
      </c>
      <c r="G151" s="19" t="s">
        <v>35</v>
      </c>
      <c r="H151" s="19">
        <f t="shared" si="55"/>
        <v>0</v>
      </c>
      <c r="I151" s="19">
        <f>SUMIF($G148:$G148,"f",I148:I148)</f>
        <v>0</v>
      </c>
      <c r="J151" s="19">
        <f>SUMIF($G148:$G148,"f",J148:J148)</f>
        <v>0</v>
      </c>
      <c r="K151" s="19">
        <f>SUMIF($G148:$G148,"f",K148:K148)</f>
        <v>0</v>
      </c>
      <c r="L151" s="19">
        <f>SUMIF($G148:$G148,"f",L148:L148)</f>
        <v>0</v>
      </c>
      <c r="M151" s="19">
        <f>SUMIF($G148:$G148,"f",M148:M148)</f>
        <v>0</v>
      </c>
    </row>
    <row r="152" spans="1:13" x14ac:dyDescent="0.3">
      <c r="A152" s="67" t="s">
        <v>40</v>
      </c>
      <c r="B152" s="68"/>
      <c r="C152" s="68"/>
      <c r="D152" s="68"/>
      <c r="E152" s="68"/>
      <c r="F152" s="68"/>
      <c r="G152" s="68"/>
      <c r="H152" s="68"/>
      <c r="I152" s="69"/>
      <c r="J152" s="69"/>
      <c r="K152" s="69"/>
      <c r="L152" s="68"/>
      <c r="M152" s="26"/>
    </row>
    <row r="153" spans="1:13" x14ac:dyDescent="0.3">
      <c r="A153" s="19">
        <v>1</v>
      </c>
      <c r="B153" s="38" t="s">
        <v>114</v>
      </c>
      <c r="C153" s="19">
        <v>5</v>
      </c>
      <c r="D153" s="19">
        <v>4.5</v>
      </c>
      <c r="E153" s="19">
        <v>2.25</v>
      </c>
      <c r="F153" s="19" t="s">
        <v>67</v>
      </c>
      <c r="G153" s="11" t="s">
        <v>32</v>
      </c>
      <c r="H153" s="11">
        <f>I153+J153</f>
        <v>40</v>
      </c>
      <c r="I153" s="11">
        <v>20</v>
      </c>
      <c r="J153" s="11">
        <v>20</v>
      </c>
      <c r="K153" s="11">
        <v>2</v>
      </c>
      <c r="L153" s="19">
        <v>0</v>
      </c>
      <c r="M153" s="19">
        <v>0</v>
      </c>
    </row>
    <row r="154" spans="1:13" x14ac:dyDescent="0.3">
      <c r="A154" s="19">
        <v>2</v>
      </c>
      <c r="B154" s="49" t="s">
        <v>116</v>
      </c>
      <c r="C154" s="19">
        <v>5</v>
      </c>
      <c r="D154" s="19">
        <v>5</v>
      </c>
      <c r="E154" s="19">
        <v>2.5</v>
      </c>
      <c r="F154" s="19" t="s">
        <v>68</v>
      </c>
      <c r="G154" s="19" t="s">
        <v>32</v>
      </c>
      <c r="H154" s="19">
        <f>I154+J154</f>
        <v>40</v>
      </c>
      <c r="I154" s="11">
        <v>20</v>
      </c>
      <c r="J154" s="11">
        <v>20</v>
      </c>
      <c r="K154" s="11">
        <v>4</v>
      </c>
      <c r="L154" s="19">
        <v>0</v>
      </c>
      <c r="M154" s="19">
        <v>0</v>
      </c>
    </row>
    <row r="155" spans="1:13" x14ac:dyDescent="0.3">
      <c r="A155" s="19">
        <v>3</v>
      </c>
      <c r="B155" s="49" t="s">
        <v>117</v>
      </c>
      <c r="C155" s="19">
        <v>5</v>
      </c>
      <c r="D155" s="19">
        <v>4.5</v>
      </c>
      <c r="E155" s="19">
        <v>3.38</v>
      </c>
      <c r="F155" s="19" t="s">
        <v>67</v>
      </c>
      <c r="G155" s="19" t="s">
        <v>32</v>
      </c>
      <c r="H155" s="19">
        <f t="shared" ref="H155" si="56">I155+J155</f>
        <v>40</v>
      </c>
      <c r="I155" s="11">
        <v>10</v>
      </c>
      <c r="J155" s="11">
        <v>30</v>
      </c>
      <c r="K155" s="11">
        <v>2</v>
      </c>
      <c r="L155" s="19">
        <v>0</v>
      </c>
      <c r="M155" s="19">
        <v>0</v>
      </c>
    </row>
    <row r="156" spans="1:13" x14ac:dyDescent="0.3">
      <c r="A156" s="19">
        <v>4</v>
      </c>
      <c r="B156" s="49" t="s">
        <v>9</v>
      </c>
      <c r="C156" s="19">
        <v>5</v>
      </c>
      <c r="D156" s="19">
        <v>3.5</v>
      </c>
      <c r="E156" s="19">
        <v>2.33</v>
      </c>
      <c r="F156" s="19" t="s">
        <v>67</v>
      </c>
      <c r="G156" s="19" t="s">
        <v>32</v>
      </c>
      <c r="H156" s="19">
        <f t="shared" ref="H156" si="57">I156+J156</f>
        <v>30</v>
      </c>
      <c r="I156" s="11">
        <v>10</v>
      </c>
      <c r="J156" s="11">
        <v>20</v>
      </c>
      <c r="K156" s="11">
        <v>2</v>
      </c>
      <c r="L156" s="19">
        <v>0</v>
      </c>
      <c r="M156" s="19">
        <v>0</v>
      </c>
    </row>
    <row r="157" spans="1:13" x14ac:dyDescent="0.3">
      <c r="A157" s="19">
        <v>5</v>
      </c>
      <c r="B157" s="49" t="s">
        <v>119</v>
      </c>
      <c r="C157" s="19">
        <v>5</v>
      </c>
      <c r="D157" s="19">
        <v>5</v>
      </c>
      <c r="E157" s="19">
        <v>2.5</v>
      </c>
      <c r="F157" s="11" t="s">
        <v>68</v>
      </c>
      <c r="G157" s="19" t="s">
        <v>32</v>
      </c>
      <c r="H157" s="19">
        <f t="shared" ref="H157" si="58">I157+J157</f>
        <v>40</v>
      </c>
      <c r="I157" s="19">
        <v>20</v>
      </c>
      <c r="J157" s="19">
        <v>20</v>
      </c>
      <c r="K157" s="19">
        <v>4</v>
      </c>
      <c r="L157" s="19">
        <v>0</v>
      </c>
      <c r="M157" s="19">
        <v>0</v>
      </c>
    </row>
    <row r="158" spans="1:13" x14ac:dyDescent="0.3">
      <c r="A158" s="58" t="s">
        <v>34</v>
      </c>
      <c r="B158" s="58"/>
      <c r="C158" s="58"/>
      <c r="D158" s="29">
        <f>SUM(D153:D157)</f>
        <v>22.5</v>
      </c>
      <c r="E158" s="29">
        <f>SUM(E153:E157)</f>
        <v>12.959999999999999</v>
      </c>
      <c r="F158" s="29" t="s">
        <v>35</v>
      </c>
      <c r="G158" s="29" t="s">
        <v>35</v>
      </c>
      <c r="H158" s="29">
        <f t="shared" ref="H158:M158" si="59">SUM(H153:H157)</f>
        <v>190</v>
      </c>
      <c r="I158" s="29">
        <f t="shared" si="59"/>
        <v>80</v>
      </c>
      <c r="J158" s="29">
        <f t="shared" si="59"/>
        <v>110</v>
      </c>
      <c r="K158" s="29">
        <f t="shared" si="59"/>
        <v>14</v>
      </c>
      <c r="L158" s="29">
        <f t="shared" si="59"/>
        <v>0</v>
      </c>
      <c r="M158" s="29">
        <f t="shared" si="59"/>
        <v>0</v>
      </c>
    </row>
    <row r="159" spans="1:13" x14ac:dyDescent="0.3">
      <c r="A159" s="57" t="s">
        <v>36</v>
      </c>
      <c r="B159" s="57"/>
      <c r="C159" s="57"/>
      <c r="D159" s="19" t="s">
        <v>35</v>
      </c>
      <c r="E159" s="19">
        <f>E158</f>
        <v>12.959999999999999</v>
      </c>
      <c r="F159" s="19" t="s">
        <v>35</v>
      </c>
      <c r="G159" s="19" t="s">
        <v>35</v>
      </c>
      <c r="H159" s="30">
        <f>SUM(I159:J159)</f>
        <v>110</v>
      </c>
      <c r="I159" s="19">
        <v>0</v>
      </c>
      <c r="J159" s="30" cm="1">
        <f t="array" ref="J159">SUMPRODUCT(ROUND(IF(IF(J153:J157&gt;0,E153:E157/(J153:J157/H153:H157*D153:D157),0)*J153:J157&gt;J153:J157,J153:J157,IF(J153:J157&gt;0,E153:E157/(J153:J157/H153:H157*D153:D157),0)*J153:J157),0))</f>
        <v>110</v>
      </c>
      <c r="K159" s="30" cm="1">
        <f t="array" ref="K159">SUMPRODUCT(ROUND(IF(K153:K157&gt;0,E153:E157/D153:D157,0)*K153:K157,0))</f>
        <v>8</v>
      </c>
      <c r="L159" s="19">
        <f>SUMIF($E153:$E157,"&gt;0",L153:L157)</f>
        <v>0</v>
      </c>
      <c r="M159" s="19">
        <f>SUMIF($E153:$E157,"&gt;0",M153:M157)</f>
        <v>0</v>
      </c>
    </row>
    <row r="160" spans="1:13" x14ac:dyDescent="0.3">
      <c r="A160" s="57" t="s">
        <v>37</v>
      </c>
      <c r="B160" s="57"/>
      <c r="C160" s="57"/>
      <c r="D160" s="19">
        <f>SUMIF(G153:G157,"f",D153:D157)</f>
        <v>22.5</v>
      </c>
      <c r="E160" s="19">
        <f>SUMIF(G153:G157,"f",E153:E157)</f>
        <v>12.959999999999999</v>
      </c>
      <c r="F160" s="19" t="s">
        <v>35</v>
      </c>
      <c r="G160" s="19" t="s">
        <v>35</v>
      </c>
      <c r="H160" s="19">
        <f t="shared" ref="H160" si="60">SUM(I160:J160)</f>
        <v>190</v>
      </c>
      <c r="I160" s="19">
        <f>SUMIF($G153:$G157,"f",I153:I157)</f>
        <v>80</v>
      </c>
      <c r="J160" s="19">
        <f>SUMIF($G153:$G157,"f",J153:J157)</f>
        <v>110</v>
      </c>
      <c r="K160" s="19">
        <f>SUMIF($G153:$G157,"f",K153:K157)</f>
        <v>14</v>
      </c>
      <c r="L160" s="19">
        <f>SUMIF($G153:$G157,"f",L153:L157)</f>
        <v>0</v>
      </c>
      <c r="M160" s="19">
        <f>SUMIF($G153:$G157,"f",M153:M157)</f>
        <v>0</v>
      </c>
    </row>
    <row r="161" spans="1:13" x14ac:dyDescent="0.3">
      <c r="A161" s="67" t="s">
        <v>42</v>
      </c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26"/>
    </row>
    <row r="162" spans="1:13" x14ac:dyDescent="0.3">
      <c r="A162" s="19">
        <v>1</v>
      </c>
      <c r="B162" s="46" t="s">
        <v>112</v>
      </c>
      <c r="C162" s="11">
        <v>5</v>
      </c>
      <c r="D162" s="11">
        <v>0.5</v>
      </c>
      <c r="E162" s="19">
        <v>0</v>
      </c>
      <c r="F162" s="19" t="s">
        <v>69</v>
      </c>
      <c r="G162" s="19" t="s">
        <v>33</v>
      </c>
      <c r="H162" s="19">
        <f t="shared" ref="H162" si="61">I162+J162</f>
        <v>4</v>
      </c>
      <c r="I162" s="11">
        <v>4</v>
      </c>
      <c r="J162" s="11">
        <v>0</v>
      </c>
      <c r="K162" s="11">
        <v>0</v>
      </c>
      <c r="L162" s="19">
        <v>0</v>
      </c>
      <c r="M162" s="19">
        <v>0</v>
      </c>
    </row>
    <row r="163" spans="1:13" x14ac:dyDescent="0.3">
      <c r="A163" s="58" t="s">
        <v>34</v>
      </c>
      <c r="B163" s="58"/>
      <c r="C163" s="58"/>
      <c r="D163" s="29">
        <f>SUM(D162:D162)</f>
        <v>0.5</v>
      </c>
      <c r="E163" s="29">
        <f>SUM(E162:E162)</f>
        <v>0</v>
      </c>
      <c r="F163" s="29" t="s">
        <v>35</v>
      </c>
      <c r="G163" s="29" t="s">
        <v>35</v>
      </c>
      <c r="H163" s="29">
        <f>SUM(I163:J163)</f>
        <v>4</v>
      </c>
      <c r="I163" s="29">
        <f>SUM(I162:I162)</f>
        <v>4</v>
      </c>
      <c r="J163" s="29">
        <f>SUM(J162:J162)</f>
        <v>0</v>
      </c>
      <c r="K163" s="29">
        <f>SUM(K162:K162)</f>
        <v>0</v>
      </c>
      <c r="L163" s="29">
        <f>SUM(L162:L162)</f>
        <v>0</v>
      </c>
      <c r="M163" s="29">
        <f>SUM(M162:M162)</f>
        <v>0</v>
      </c>
    </row>
    <row r="164" spans="1:13" x14ac:dyDescent="0.3">
      <c r="A164" s="57" t="s">
        <v>36</v>
      </c>
      <c r="B164" s="57"/>
      <c r="C164" s="57"/>
      <c r="D164" s="19" t="s">
        <v>35</v>
      </c>
      <c r="E164" s="19">
        <f>E163</f>
        <v>0</v>
      </c>
      <c r="F164" s="19" t="s">
        <v>35</v>
      </c>
      <c r="G164" s="19" t="s">
        <v>35</v>
      </c>
      <c r="H164" s="30">
        <f t="shared" ref="H164:H165" si="62">SUM(I164:J164)</f>
        <v>0</v>
      </c>
      <c r="I164" s="19">
        <v>0</v>
      </c>
      <c r="J164" s="30">
        <f>SUMPRODUCT(ROUND(IF(IF(J162&gt;0,E162/(J162/H162*D162),0)*J162&gt;J162,J162,IF(J162&gt;0,E162/(J162/H162*D162),0)*J162),0))</f>
        <v>0</v>
      </c>
      <c r="K164" s="30">
        <f>SUMPRODUCT(ROUND(IF(K162&gt;0,E162/D162,0)*K162,0))</f>
        <v>0</v>
      </c>
      <c r="L164" s="19">
        <f>SUMIF($E162:$E162,"&gt;0",L162:L162)</f>
        <v>0</v>
      </c>
      <c r="M164" s="19">
        <f>SUMIF($E162:$E162,"&gt;0",M162:M162)</f>
        <v>0</v>
      </c>
    </row>
    <row r="165" spans="1:13" x14ac:dyDescent="0.3">
      <c r="A165" s="57" t="s">
        <v>37</v>
      </c>
      <c r="B165" s="57"/>
      <c r="C165" s="57"/>
      <c r="D165" s="19">
        <f>SUMIF(G162:G162,"f",D162:D162)</f>
        <v>0</v>
      </c>
      <c r="E165" s="19">
        <f>SUMIF(G162:G162,"f",E162:E162)</f>
        <v>0</v>
      </c>
      <c r="F165" s="19" t="s">
        <v>35</v>
      </c>
      <c r="G165" s="19" t="s">
        <v>35</v>
      </c>
      <c r="H165" s="19">
        <f t="shared" si="62"/>
        <v>0</v>
      </c>
      <c r="I165" s="19">
        <f>SUMIF($G162:$G162,"f",I162:I162)</f>
        <v>0</v>
      </c>
      <c r="J165" s="19">
        <f>SUMIF($G162:$G162,"f",J162:J162)</f>
        <v>0</v>
      </c>
      <c r="K165" s="19">
        <f>SUMIF($G162:$G162,"f",K162:K162)</f>
        <v>0</v>
      </c>
      <c r="L165" s="19">
        <f>SUMIF($G162:$G162,"f",L162:L162)</f>
        <v>0</v>
      </c>
      <c r="M165" s="19">
        <f>SUMIF($G162:$G162,"f",M162:M162)</f>
        <v>0</v>
      </c>
    </row>
    <row r="166" spans="1:13" x14ac:dyDescent="0.3">
      <c r="A166" s="58" t="s">
        <v>86</v>
      </c>
      <c r="B166" s="58"/>
      <c r="C166" s="58"/>
      <c r="D166" s="29">
        <f>D149+D158+D144+D163</f>
        <v>30</v>
      </c>
      <c r="E166" s="29">
        <f>E149+E158+E144+E163</f>
        <v>15.459999999999999</v>
      </c>
      <c r="F166" s="29" t="s">
        <v>35</v>
      </c>
      <c r="G166" s="29" t="s">
        <v>35</v>
      </c>
      <c r="H166" s="29">
        <f t="shared" ref="H166:M166" si="63">H149+H158+H144+H163</f>
        <v>264</v>
      </c>
      <c r="I166" s="29">
        <f t="shared" si="63"/>
        <v>104</v>
      </c>
      <c r="J166" s="29">
        <f t="shared" si="63"/>
        <v>160</v>
      </c>
      <c r="K166" s="29">
        <f t="shared" si="63"/>
        <v>19</v>
      </c>
      <c r="L166" s="29">
        <f t="shared" si="63"/>
        <v>0</v>
      </c>
      <c r="M166" s="29">
        <f t="shared" si="63"/>
        <v>0</v>
      </c>
    </row>
    <row r="168" spans="1:13" x14ac:dyDescent="0.3">
      <c r="A168" s="26" t="s">
        <v>18</v>
      </c>
    </row>
    <row r="169" spans="1:13" ht="72" customHeight="1" x14ac:dyDescent="0.3">
      <c r="A169" s="63" t="s">
        <v>22</v>
      </c>
      <c r="B169" s="63" t="s">
        <v>23</v>
      </c>
      <c r="C169" s="64" t="s">
        <v>24</v>
      </c>
      <c r="D169" s="64" t="s">
        <v>25</v>
      </c>
      <c r="E169" s="71" t="s">
        <v>26</v>
      </c>
      <c r="F169" s="64" t="s">
        <v>27</v>
      </c>
      <c r="G169" s="71" t="s">
        <v>28</v>
      </c>
      <c r="H169" s="72" t="s">
        <v>29</v>
      </c>
      <c r="I169" s="72"/>
      <c r="J169" s="72"/>
      <c r="K169" s="72"/>
      <c r="L169" s="64" t="s">
        <v>89</v>
      </c>
      <c r="M169" s="64" t="s">
        <v>131</v>
      </c>
    </row>
    <row r="170" spans="1:13" ht="72" customHeight="1" x14ac:dyDescent="0.3">
      <c r="A170" s="63"/>
      <c r="B170" s="63"/>
      <c r="C170" s="64"/>
      <c r="D170" s="64"/>
      <c r="E170" s="71"/>
      <c r="F170" s="64"/>
      <c r="G170" s="71"/>
      <c r="H170" s="52" t="s">
        <v>2</v>
      </c>
      <c r="I170" s="28" t="s">
        <v>3</v>
      </c>
      <c r="J170" s="28" t="s">
        <v>4</v>
      </c>
      <c r="K170" s="28" t="s">
        <v>64</v>
      </c>
      <c r="L170" s="64"/>
      <c r="M170" s="64"/>
    </row>
    <row r="171" spans="1:13" x14ac:dyDescent="0.3">
      <c r="A171" s="59" t="s">
        <v>30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</row>
    <row r="172" spans="1:13" x14ac:dyDescent="0.3">
      <c r="A172" s="61" t="s">
        <v>39</v>
      </c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</row>
    <row r="173" spans="1:13" x14ac:dyDescent="0.3">
      <c r="A173" s="19">
        <v>1</v>
      </c>
      <c r="B173" s="49" t="s">
        <v>121</v>
      </c>
      <c r="C173" s="19">
        <v>6</v>
      </c>
      <c r="D173" s="19">
        <v>5</v>
      </c>
      <c r="E173" s="19">
        <v>2.5</v>
      </c>
      <c r="F173" s="11" t="s">
        <v>68</v>
      </c>
      <c r="G173" s="19" t="s">
        <v>33</v>
      </c>
      <c r="H173" s="19">
        <f t="shared" ref="H173:H177" si="64">I173+J173</f>
        <v>40</v>
      </c>
      <c r="I173" s="11">
        <v>20</v>
      </c>
      <c r="J173" s="11">
        <v>20</v>
      </c>
      <c r="K173" s="11">
        <v>4</v>
      </c>
      <c r="L173" s="19">
        <v>0</v>
      </c>
      <c r="M173" s="19">
        <v>0</v>
      </c>
    </row>
    <row r="174" spans="1:13" x14ac:dyDescent="0.3">
      <c r="A174" s="19">
        <v>2</v>
      </c>
      <c r="B174" s="49" t="s">
        <v>122</v>
      </c>
      <c r="C174" s="19">
        <v>6</v>
      </c>
      <c r="D174" s="19">
        <v>2.5</v>
      </c>
      <c r="E174" s="19">
        <v>2.5</v>
      </c>
      <c r="F174" s="11" t="s">
        <v>67</v>
      </c>
      <c r="G174" s="19" t="s">
        <v>32</v>
      </c>
      <c r="H174" s="19">
        <f t="shared" si="64"/>
        <v>20</v>
      </c>
      <c r="I174" s="11">
        <v>0</v>
      </c>
      <c r="J174" s="11">
        <v>20</v>
      </c>
      <c r="K174" s="11">
        <v>2</v>
      </c>
      <c r="L174" s="19">
        <v>0</v>
      </c>
      <c r="M174" s="19">
        <v>0</v>
      </c>
    </row>
    <row r="175" spans="1:13" x14ac:dyDescent="0.3">
      <c r="A175" s="19">
        <v>3</v>
      </c>
      <c r="B175" s="49" t="s">
        <v>120</v>
      </c>
      <c r="C175" s="19">
        <v>6</v>
      </c>
      <c r="D175" s="19">
        <v>1</v>
      </c>
      <c r="E175" s="19">
        <v>0</v>
      </c>
      <c r="F175" s="11" t="s">
        <v>67</v>
      </c>
      <c r="G175" s="19" t="s">
        <v>33</v>
      </c>
      <c r="H175" s="19">
        <f t="shared" si="64"/>
        <v>10</v>
      </c>
      <c r="I175" s="11">
        <v>10</v>
      </c>
      <c r="J175" s="11">
        <v>0</v>
      </c>
      <c r="K175" s="11">
        <v>2</v>
      </c>
      <c r="L175" s="19">
        <v>0</v>
      </c>
      <c r="M175" s="19">
        <v>0</v>
      </c>
    </row>
    <row r="176" spans="1:13" x14ac:dyDescent="0.3">
      <c r="A176" s="19">
        <v>4</v>
      </c>
      <c r="B176" s="49" t="s">
        <v>79</v>
      </c>
      <c r="C176" s="19">
        <v>6</v>
      </c>
      <c r="D176" s="19">
        <v>3.5</v>
      </c>
      <c r="E176" s="19">
        <v>3.5</v>
      </c>
      <c r="F176" s="11" t="s">
        <v>67</v>
      </c>
      <c r="G176" s="19" t="s">
        <v>33</v>
      </c>
      <c r="H176" s="19">
        <f t="shared" si="64"/>
        <v>30</v>
      </c>
      <c r="I176" s="11">
        <v>0</v>
      </c>
      <c r="J176" s="11">
        <v>30</v>
      </c>
      <c r="K176" s="11">
        <v>2</v>
      </c>
      <c r="L176" s="19">
        <v>0</v>
      </c>
      <c r="M176" s="19">
        <v>0</v>
      </c>
    </row>
    <row r="177" spans="1:13" x14ac:dyDescent="0.3">
      <c r="A177" s="19">
        <v>5</v>
      </c>
      <c r="B177" s="51" t="s">
        <v>123</v>
      </c>
      <c r="C177" s="19">
        <v>6</v>
      </c>
      <c r="D177" s="19">
        <v>5</v>
      </c>
      <c r="E177" s="19">
        <v>2.5</v>
      </c>
      <c r="F177" s="11" t="s">
        <v>68</v>
      </c>
      <c r="G177" s="19" t="s">
        <v>33</v>
      </c>
      <c r="H177" s="19">
        <f t="shared" si="64"/>
        <v>40</v>
      </c>
      <c r="I177" s="11">
        <v>20</v>
      </c>
      <c r="J177" s="11">
        <v>20</v>
      </c>
      <c r="K177" s="11">
        <v>4</v>
      </c>
      <c r="L177" s="19">
        <v>0</v>
      </c>
      <c r="M177" s="19">
        <v>0</v>
      </c>
    </row>
    <row r="178" spans="1:13" x14ac:dyDescent="0.3">
      <c r="A178" s="58" t="s">
        <v>34</v>
      </c>
      <c r="B178" s="58"/>
      <c r="C178" s="58"/>
      <c r="D178" s="29">
        <f>SUM(D173:D177)</f>
        <v>17</v>
      </c>
      <c r="E178" s="29">
        <f>SUM(E173:E177)</f>
        <v>11</v>
      </c>
      <c r="F178" s="29" t="s">
        <v>35</v>
      </c>
      <c r="G178" s="29" t="s">
        <v>35</v>
      </c>
      <c r="H178" s="29">
        <f t="shared" ref="H178:M178" si="65">SUM(H173:H177)</f>
        <v>140</v>
      </c>
      <c r="I178" s="29">
        <f t="shared" si="65"/>
        <v>50</v>
      </c>
      <c r="J178" s="29">
        <f t="shared" si="65"/>
        <v>90</v>
      </c>
      <c r="K178" s="29">
        <f t="shared" si="65"/>
        <v>14</v>
      </c>
      <c r="L178" s="29">
        <f t="shared" si="65"/>
        <v>0</v>
      </c>
      <c r="M178" s="29">
        <f t="shared" si="65"/>
        <v>0</v>
      </c>
    </row>
    <row r="179" spans="1:13" x14ac:dyDescent="0.3">
      <c r="A179" s="57" t="s">
        <v>36</v>
      </c>
      <c r="B179" s="57"/>
      <c r="C179" s="57"/>
      <c r="D179" s="19" t="s">
        <v>35</v>
      </c>
      <c r="E179" s="19">
        <f>E178</f>
        <v>11</v>
      </c>
      <c r="F179" s="19" t="s">
        <v>35</v>
      </c>
      <c r="G179" s="19" t="s">
        <v>35</v>
      </c>
      <c r="H179" s="30">
        <f>SUM(I179:J179)</f>
        <v>90</v>
      </c>
      <c r="I179" s="19">
        <v>0</v>
      </c>
      <c r="J179" s="30" cm="1">
        <f t="array" ref="J179">SUMPRODUCT(ROUND(IF(IF(D173:D177&gt;0,IF(J173:J177&gt;0,E173:E177/(J173:J177/H173:H177*D173:D177),0),0)*J173:J177&gt;J173:J177,J173:J177,IF(D173:D177&gt;0,IF(J173:J177&gt;0,E173:E177/(J173:J177/H173:H177*D173:D177),0),0)*J173:J177),0))</f>
        <v>90</v>
      </c>
      <c r="K179" s="30" cm="1">
        <f t="array" ref="K179">SUMPRODUCT(ROUND(IF(D173:D177&gt;0,E173:E177/D173:D177,0)*K173:K177,0))</f>
        <v>8</v>
      </c>
      <c r="L179" s="19">
        <f>SUMIF($E173:$E177,"&gt;0",L173:L177)</f>
        <v>0</v>
      </c>
      <c r="M179" s="19">
        <f>SUMIF($E173:$E177,"&gt;0",M173:M177)</f>
        <v>0</v>
      </c>
    </row>
    <row r="180" spans="1:13" x14ac:dyDescent="0.3">
      <c r="A180" s="57" t="s">
        <v>37</v>
      </c>
      <c r="B180" s="57"/>
      <c r="C180" s="57"/>
      <c r="D180" s="19">
        <f>SUMIF(G173:G177,"f",D173:D177)</f>
        <v>2.5</v>
      </c>
      <c r="E180" s="19">
        <f>SUMIF(G173:G177,"f",E173:E177)</f>
        <v>2.5</v>
      </c>
      <c r="F180" s="19" t="s">
        <v>35</v>
      </c>
      <c r="G180" s="19" t="s">
        <v>35</v>
      </c>
      <c r="H180" s="19">
        <f t="shared" ref="H180" si="66">SUM(I180:J180)</f>
        <v>20</v>
      </c>
      <c r="I180" s="19">
        <f>SUMIF($G173:$G177,"f",I173:I177)</f>
        <v>0</v>
      </c>
      <c r="J180" s="19">
        <f>SUMIF($G173:$G177,"f",J173:J177)</f>
        <v>20</v>
      </c>
      <c r="K180" s="19">
        <f>SUMIF($G173:$G177,"f",K173:K177)</f>
        <v>2</v>
      </c>
      <c r="L180" s="19">
        <f>SUMIF($G173:$G177,"f",L173:L177)</f>
        <v>0</v>
      </c>
      <c r="M180" s="19">
        <f>SUMIF($G173:$G177,"f",M173:M177)</f>
        <v>0</v>
      </c>
    </row>
    <row r="181" spans="1:13" x14ac:dyDescent="0.3">
      <c r="A181" s="67" t="s">
        <v>40</v>
      </c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26"/>
    </row>
    <row r="182" spans="1:13" x14ac:dyDescent="0.3">
      <c r="A182" s="19">
        <v>1</v>
      </c>
      <c r="B182" s="49" t="s">
        <v>124</v>
      </c>
      <c r="C182" s="19">
        <v>6</v>
      </c>
      <c r="D182" s="19">
        <v>5</v>
      </c>
      <c r="E182" s="19">
        <v>2.5</v>
      </c>
      <c r="F182" s="11" t="s">
        <v>68</v>
      </c>
      <c r="G182" s="19" t="s">
        <v>32</v>
      </c>
      <c r="H182" s="19">
        <f t="shared" ref="H182" si="67">I182+J182</f>
        <v>40</v>
      </c>
      <c r="I182" s="11">
        <v>20</v>
      </c>
      <c r="J182" s="11">
        <v>20</v>
      </c>
      <c r="K182" s="11">
        <v>4</v>
      </c>
      <c r="L182" s="19">
        <v>0</v>
      </c>
      <c r="M182" s="19">
        <v>0</v>
      </c>
    </row>
    <row r="183" spans="1:13" x14ac:dyDescent="0.3">
      <c r="A183" s="19">
        <v>2</v>
      </c>
      <c r="B183" s="38" t="s">
        <v>12</v>
      </c>
      <c r="C183" s="19">
        <v>6</v>
      </c>
      <c r="D183" s="19">
        <v>2</v>
      </c>
      <c r="E183" s="19">
        <v>1</v>
      </c>
      <c r="F183" s="11" t="s">
        <v>67</v>
      </c>
      <c r="G183" s="19" t="s">
        <v>32</v>
      </c>
      <c r="H183" s="19">
        <f t="shared" ref="H183" si="68">I183+J183</f>
        <v>20</v>
      </c>
      <c r="I183" s="11">
        <v>10</v>
      </c>
      <c r="J183" s="11">
        <v>10</v>
      </c>
      <c r="K183" s="11">
        <v>2</v>
      </c>
      <c r="L183" s="19">
        <v>0</v>
      </c>
      <c r="M183" s="19">
        <v>0</v>
      </c>
    </row>
    <row r="184" spans="1:13" x14ac:dyDescent="0.3">
      <c r="A184" s="58" t="s">
        <v>34</v>
      </c>
      <c r="B184" s="58"/>
      <c r="C184" s="58"/>
      <c r="D184" s="29">
        <f>SUM(D182:D183)</f>
        <v>7</v>
      </c>
      <c r="E184" s="29">
        <f>SUM(E182:E183)</f>
        <v>3.5</v>
      </c>
      <c r="F184" s="29" t="s">
        <v>35</v>
      </c>
      <c r="G184" s="29" t="s">
        <v>35</v>
      </c>
      <c r="H184" s="29">
        <f t="shared" ref="H184:M184" si="69">SUM(H182:H183)</f>
        <v>60</v>
      </c>
      <c r="I184" s="29">
        <f t="shared" si="69"/>
        <v>30</v>
      </c>
      <c r="J184" s="29">
        <f t="shared" si="69"/>
        <v>30</v>
      </c>
      <c r="K184" s="29">
        <f t="shared" si="69"/>
        <v>6</v>
      </c>
      <c r="L184" s="29">
        <f t="shared" si="69"/>
        <v>0</v>
      </c>
      <c r="M184" s="29">
        <f t="shared" si="69"/>
        <v>0</v>
      </c>
    </row>
    <row r="185" spans="1:13" x14ac:dyDescent="0.3">
      <c r="A185" s="57" t="s">
        <v>36</v>
      </c>
      <c r="B185" s="57"/>
      <c r="C185" s="57"/>
      <c r="D185" s="19" t="s">
        <v>35</v>
      </c>
      <c r="E185" s="19">
        <f>E184</f>
        <v>3.5</v>
      </c>
      <c r="F185" s="19" t="s">
        <v>35</v>
      </c>
      <c r="G185" s="19" t="s">
        <v>35</v>
      </c>
      <c r="H185" s="30">
        <f t="shared" ref="H185:H186" si="70">SUM(I185:J185)</f>
        <v>30</v>
      </c>
      <c r="I185" s="19">
        <v>0</v>
      </c>
      <c r="J185" s="30" cm="1">
        <f t="array" ref="J185">SUMPRODUCT(ROUND(IF(IF(J182:J183&gt;0,E182:E183/(J182:J183/H182:H183*D182:D183),0)*J182:J183&gt;J182:J183,J182:J183,IF(J182:J183&gt;0,E182:E183/(J182:J183/H182:H183*D182:D183),0)*J182:J183),0))</f>
        <v>30</v>
      </c>
      <c r="K185" s="30" cm="1">
        <f t="array" ref="K185">SUMPRODUCT(ROUND(IF(K182:K183&gt;0,E182:E183/D182:D183,0)*K182:K183,0))</f>
        <v>3</v>
      </c>
      <c r="L185" s="19">
        <f>SUMIF($E182:$E183,"&gt;0",L182:L183)</f>
        <v>0</v>
      </c>
      <c r="M185" s="19">
        <f>SUMIF($E182:$E183,"&gt;0",M182:M183)</f>
        <v>0</v>
      </c>
    </row>
    <row r="186" spans="1:13" x14ac:dyDescent="0.3">
      <c r="A186" s="57" t="s">
        <v>37</v>
      </c>
      <c r="B186" s="57"/>
      <c r="C186" s="57"/>
      <c r="D186" s="19">
        <f>SUMIF(G182:G183,"f",D182:D183)</f>
        <v>7</v>
      </c>
      <c r="E186" s="19">
        <f>SUMIF(G182:G183,"f",E182:E183)</f>
        <v>3.5</v>
      </c>
      <c r="F186" s="19" t="s">
        <v>35</v>
      </c>
      <c r="G186" s="19" t="s">
        <v>35</v>
      </c>
      <c r="H186" s="19">
        <f t="shared" si="70"/>
        <v>60</v>
      </c>
      <c r="I186" s="19">
        <f>SUMIF($G182:$G183,"f",I182:I183)</f>
        <v>30</v>
      </c>
      <c r="J186" s="19">
        <f>SUMIF($G182:$G183,"f",J182:J183)</f>
        <v>30</v>
      </c>
      <c r="K186" s="19">
        <f>SUMIF($G182:$G183,"f",K182:K183)</f>
        <v>6</v>
      </c>
      <c r="L186" s="19">
        <f>SUMIF($G182:$G183,"f",L182:L183)</f>
        <v>0</v>
      </c>
      <c r="M186" s="19">
        <f>SUMIF($G182:$G183,"f",M182:M183)</f>
        <v>0</v>
      </c>
    </row>
    <row r="187" spans="1:13" x14ac:dyDescent="0.3">
      <c r="A187" s="67" t="s">
        <v>41</v>
      </c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26"/>
    </row>
    <row r="188" spans="1:13" x14ac:dyDescent="0.3">
      <c r="A188" s="19">
        <v>1</v>
      </c>
      <c r="B188" s="49" t="s">
        <v>19</v>
      </c>
      <c r="C188" s="19">
        <v>6</v>
      </c>
      <c r="D188" s="19">
        <v>6</v>
      </c>
      <c r="E188" s="19">
        <v>6</v>
      </c>
      <c r="F188" s="11" t="s">
        <v>67</v>
      </c>
      <c r="G188" s="19" t="s">
        <v>32</v>
      </c>
      <c r="H188" s="19">
        <f>I188+J188</f>
        <v>0</v>
      </c>
      <c r="I188" s="11">
        <v>0</v>
      </c>
      <c r="J188" s="11">
        <v>0</v>
      </c>
      <c r="K188" s="11">
        <v>0</v>
      </c>
      <c r="L188" s="19">
        <v>160</v>
      </c>
      <c r="M188" s="19">
        <v>0</v>
      </c>
    </row>
    <row r="189" spans="1:13" x14ac:dyDescent="0.3">
      <c r="A189" s="58" t="s">
        <v>34</v>
      </c>
      <c r="B189" s="58"/>
      <c r="C189" s="58"/>
      <c r="D189" s="29">
        <f>SUM(D188)</f>
        <v>6</v>
      </c>
      <c r="E189" s="29">
        <f>SUM(E188)</f>
        <v>6</v>
      </c>
      <c r="F189" s="29" t="s">
        <v>35</v>
      </c>
      <c r="G189" s="29" t="s">
        <v>35</v>
      </c>
      <c r="H189" s="29">
        <f>SUM(I189:J189)</f>
        <v>0</v>
      </c>
      <c r="I189" s="29">
        <f t="shared" ref="I189" si="71">SUM(I187:I188)</f>
        <v>0</v>
      </c>
      <c r="J189" s="29">
        <f>SUM(J188)</f>
        <v>0</v>
      </c>
      <c r="K189" s="29">
        <f>SUM(K188)</f>
        <v>0</v>
      </c>
      <c r="L189" s="29">
        <f t="shared" ref="L189:M189" si="72">SUM(L187:L188)</f>
        <v>160</v>
      </c>
      <c r="M189" s="29">
        <f t="shared" si="72"/>
        <v>0</v>
      </c>
    </row>
    <row r="190" spans="1:13" x14ac:dyDescent="0.3">
      <c r="A190" s="57" t="s">
        <v>36</v>
      </c>
      <c r="B190" s="57"/>
      <c r="C190" s="57"/>
      <c r="D190" s="19" t="s">
        <v>35</v>
      </c>
      <c r="E190" s="19">
        <f>E189</f>
        <v>6</v>
      </c>
      <c r="F190" s="19" t="s">
        <v>35</v>
      </c>
      <c r="G190" s="19" t="s">
        <v>35</v>
      </c>
      <c r="H190" s="30">
        <f t="shared" ref="H190:H191" si="73">SUM(I190:J190)</f>
        <v>0</v>
      </c>
      <c r="I190" s="19">
        <v>0</v>
      </c>
      <c r="J190" s="30">
        <f>SUMPRODUCT(ROUND(IF(IF(J188&gt;0,E188/(J188/H188*D188),0)*J188&gt;J188,J188,IF(J188&gt;0,E188/(J188/H188*D188),0)*J188),0))</f>
        <v>0</v>
      </c>
      <c r="K190" s="30">
        <f>SUMPRODUCT(ROUND(IF(K188&gt;0,E188/D188,0)*K188,0))</f>
        <v>0</v>
      </c>
      <c r="L190" s="19">
        <f t="shared" ref="L190:M190" si="74">SUMIF($E188,"&gt;0",L188)</f>
        <v>160</v>
      </c>
      <c r="M190" s="19">
        <f t="shared" si="74"/>
        <v>0</v>
      </c>
    </row>
    <row r="191" spans="1:13" x14ac:dyDescent="0.3">
      <c r="A191" s="57" t="s">
        <v>37</v>
      </c>
      <c r="B191" s="57"/>
      <c r="C191" s="57"/>
      <c r="D191" s="19">
        <f>SUMIF(G188,"f",D188)</f>
        <v>6</v>
      </c>
      <c r="E191" s="19">
        <f>SUMIF(G188,"f",E188)</f>
        <v>6</v>
      </c>
      <c r="F191" s="19" t="s">
        <v>35</v>
      </c>
      <c r="G191" s="19" t="s">
        <v>35</v>
      </c>
      <c r="H191" s="19">
        <f t="shared" si="73"/>
        <v>0</v>
      </c>
      <c r="I191" s="19">
        <f>SUMIF($G188,"f",I188)</f>
        <v>0</v>
      </c>
      <c r="J191" s="19">
        <f t="shared" ref="J191:L191" si="75">SUMIF($G188,"f",J188)</f>
        <v>0</v>
      </c>
      <c r="K191" s="19">
        <f t="shared" si="75"/>
        <v>0</v>
      </c>
      <c r="L191" s="19">
        <f t="shared" si="75"/>
        <v>160</v>
      </c>
      <c r="M191" s="19">
        <f t="shared" ref="M191" si="76">SUMIF($G188,"f",M188)</f>
        <v>0</v>
      </c>
    </row>
    <row r="192" spans="1:13" x14ac:dyDescent="0.3">
      <c r="A192" s="58" t="s">
        <v>87</v>
      </c>
      <c r="B192" s="58"/>
      <c r="C192" s="58"/>
      <c r="D192" s="29">
        <f>D178+D184+D189</f>
        <v>30</v>
      </c>
      <c r="E192" s="29">
        <f>E178+E184+E189</f>
        <v>20.5</v>
      </c>
      <c r="F192" s="29" t="s">
        <v>35</v>
      </c>
      <c r="G192" s="29" t="s">
        <v>35</v>
      </c>
      <c r="H192" s="29">
        <f t="shared" ref="H192:M192" si="77">H178+H184+H189</f>
        <v>200</v>
      </c>
      <c r="I192" s="29">
        <f t="shared" si="77"/>
        <v>80</v>
      </c>
      <c r="J192" s="29">
        <f t="shared" si="77"/>
        <v>120</v>
      </c>
      <c r="K192" s="29">
        <f t="shared" si="77"/>
        <v>20</v>
      </c>
      <c r="L192" s="29">
        <f t="shared" si="77"/>
        <v>160</v>
      </c>
      <c r="M192" s="29">
        <f t="shared" si="77"/>
        <v>0</v>
      </c>
    </row>
    <row r="193" spans="1:13" x14ac:dyDescent="0.3">
      <c r="A193" s="58" t="s">
        <v>88</v>
      </c>
      <c r="B193" s="58"/>
      <c r="C193" s="58"/>
      <c r="D193" s="29">
        <f>D166+D192</f>
        <v>60</v>
      </c>
      <c r="E193" s="29">
        <f>E166+E192</f>
        <v>35.96</v>
      </c>
      <c r="F193" s="29" t="s">
        <v>35</v>
      </c>
      <c r="G193" s="29" t="s">
        <v>35</v>
      </c>
      <c r="H193" s="29">
        <f t="shared" ref="H193:M193" si="78">H166+H192</f>
        <v>464</v>
      </c>
      <c r="I193" s="29">
        <f t="shared" si="78"/>
        <v>184</v>
      </c>
      <c r="J193" s="29">
        <f t="shared" si="78"/>
        <v>280</v>
      </c>
      <c r="K193" s="29">
        <f t="shared" si="78"/>
        <v>39</v>
      </c>
      <c r="L193" s="29">
        <f t="shared" si="78"/>
        <v>160</v>
      </c>
      <c r="M193" s="29">
        <f t="shared" si="78"/>
        <v>0</v>
      </c>
    </row>
    <row r="195" spans="1:13" x14ac:dyDescent="0.3">
      <c r="A195" s="26" t="s">
        <v>128</v>
      </c>
    </row>
    <row r="196" spans="1:13" ht="72" customHeight="1" x14ac:dyDescent="0.3">
      <c r="A196" s="63" t="s">
        <v>22</v>
      </c>
      <c r="B196" s="63" t="s">
        <v>23</v>
      </c>
      <c r="C196" s="64" t="s">
        <v>24</v>
      </c>
      <c r="D196" s="64" t="s">
        <v>25</v>
      </c>
      <c r="E196" s="71" t="s">
        <v>26</v>
      </c>
      <c r="F196" s="64" t="s">
        <v>27</v>
      </c>
      <c r="G196" s="71" t="s">
        <v>28</v>
      </c>
      <c r="H196" s="72" t="s">
        <v>29</v>
      </c>
      <c r="I196" s="72"/>
      <c r="J196" s="72"/>
      <c r="K196" s="72"/>
      <c r="L196" s="64" t="s">
        <v>89</v>
      </c>
      <c r="M196" s="64" t="s">
        <v>131</v>
      </c>
    </row>
    <row r="197" spans="1:13" ht="72" customHeight="1" x14ac:dyDescent="0.3">
      <c r="A197" s="63"/>
      <c r="B197" s="63"/>
      <c r="C197" s="64"/>
      <c r="D197" s="64"/>
      <c r="E197" s="71"/>
      <c r="F197" s="64"/>
      <c r="G197" s="71"/>
      <c r="H197" s="52" t="s">
        <v>2</v>
      </c>
      <c r="I197" s="28" t="s">
        <v>3</v>
      </c>
      <c r="J197" s="28" t="s">
        <v>4</v>
      </c>
      <c r="K197" s="28" t="s">
        <v>64</v>
      </c>
      <c r="L197" s="64"/>
      <c r="M197" s="64"/>
    </row>
    <row r="198" spans="1:13" x14ac:dyDescent="0.3">
      <c r="A198" s="59" t="s">
        <v>30</v>
      </c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</row>
    <row r="199" spans="1:13" x14ac:dyDescent="0.3">
      <c r="A199" s="61" t="s">
        <v>39</v>
      </c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1:13" x14ac:dyDescent="0.3">
      <c r="A200" s="19">
        <v>1</v>
      </c>
      <c r="B200" s="17" t="s">
        <v>131</v>
      </c>
      <c r="C200" s="19">
        <v>7</v>
      </c>
      <c r="D200" s="19">
        <v>15</v>
      </c>
      <c r="E200" s="19">
        <v>10</v>
      </c>
      <c r="F200" s="11" t="s">
        <v>67</v>
      </c>
      <c r="G200" s="19" t="s">
        <v>32</v>
      </c>
      <c r="H200" s="19">
        <f t="shared" ref="H200:H201" si="79">I200+J200</f>
        <v>0</v>
      </c>
      <c r="I200" s="11">
        <v>0</v>
      </c>
      <c r="J200" s="11">
        <v>0</v>
      </c>
      <c r="K200" s="11">
        <v>0</v>
      </c>
      <c r="L200" s="19">
        <v>0</v>
      </c>
      <c r="M200" s="19">
        <v>150</v>
      </c>
    </row>
    <row r="201" spans="1:13" x14ac:dyDescent="0.3">
      <c r="A201" s="19">
        <v>2</v>
      </c>
      <c r="B201" s="49" t="s">
        <v>132</v>
      </c>
      <c r="C201" s="19">
        <v>7</v>
      </c>
      <c r="D201" s="19">
        <v>3.5</v>
      </c>
      <c r="E201" s="19">
        <v>3.5</v>
      </c>
      <c r="F201" s="11" t="s">
        <v>67</v>
      </c>
      <c r="G201" s="19" t="s">
        <v>32</v>
      </c>
      <c r="H201" s="19">
        <f t="shared" si="79"/>
        <v>30</v>
      </c>
      <c r="I201" s="11">
        <v>0</v>
      </c>
      <c r="J201" s="11">
        <v>30</v>
      </c>
      <c r="K201" s="11">
        <v>2</v>
      </c>
      <c r="L201" s="19">
        <v>0</v>
      </c>
      <c r="M201" s="19">
        <v>0</v>
      </c>
    </row>
    <row r="202" spans="1:13" x14ac:dyDescent="0.3">
      <c r="A202" s="58" t="s">
        <v>34</v>
      </c>
      <c r="B202" s="58"/>
      <c r="C202" s="58"/>
      <c r="D202" s="29">
        <f>SUM(D200:D201)</f>
        <v>18.5</v>
      </c>
      <c r="E202" s="29">
        <f>SUM(E200:E201)</f>
        <v>13.5</v>
      </c>
      <c r="F202" s="29" t="s">
        <v>35</v>
      </c>
      <c r="G202" s="29" t="s">
        <v>35</v>
      </c>
      <c r="H202" s="29">
        <f t="shared" ref="H202:M202" si="80">SUM(H200:H201)</f>
        <v>30</v>
      </c>
      <c r="I202" s="29">
        <f t="shared" si="80"/>
        <v>0</v>
      </c>
      <c r="J202" s="29">
        <f t="shared" si="80"/>
        <v>30</v>
      </c>
      <c r="K202" s="29">
        <f t="shared" si="80"/>
        <v>2</v>
      </c>
      <c r="L202" s="29">
        <f t="shared" si="80"/>
        <v>0</v>
      </c>
      <c r="M202" s="29">
        <f t="shared" si="80"/>
        <v>150</v>
      </c>
    </row>
    <row r="203" spans="1:13" x14ac:dyDescent="0.3">
      <c r="A203" s="57" t="s">
        <v>36</v>
      </c>
      <c r="B203" s="57"/>
      <c r="C203" s="57"/>
      <c r="D203" s="19" t="s">
        <v>35</v>
      </c>
      <c r="E203" s="19">
        <f>E202</f>
        <v>13.5</v>
      </c>
      <c r="F203" s="19" t="s">
        <v>35</v>
      </c>
      <c r="G203" s="19" t="s">
        <v>35</v>
      </c>
      <c r="H203" s="30">
        <f>SUM(I203:J203)</f>
        <v>30</v>
      </c>
      <c r="I203" s="19">
        <v>0</v>
      </c>
      <c r="J203" s="30" cm="1">
        <f t="array" ref="J203">SUMPRODUCT(ROUND(IF(IF(J200:J201&gt;0,E200:E201/(J200:J201/H200:H201*D200:D201),0)*J200:J201&gt;J200:J201,J200:J201,IF(J200:J201&gt;0,E200:E201/(J200:J201/H200:H201*D200:D201),0)*J200:J201),0))</f>
        <v>30</v>
      </c>
      <c r="K203" s="30" cm="1">
        <f t="array" ref="K203">SUMPRODUCT(ROUND(IF(K200:K201&gt;0,E200:E201/D200:D201,0)*K200:K201,0))</f>
        <v>2</v>
      </c>
      <c r="L203" s="19">
        <f>SUMIF($E200:$E201,"&gt;0",L200:L201)</f>
        <v>0</v>
      </c>
      <c r="M203" s="19">
        <f>SUMIF($E200:$E201,"&gt;0",M200:M201)</f>
        <v>150</v>
      </c>
    </row>
    <row r="204" spans="1:13" x14ac:dyDescent="0.3">
      <c r="A204" s="57" t="s">
        <v>37</v>
      </c>
      <c r="B204" s="57"/>
      <c r="C204" s="57"/>
      <c r="D204" s="19">
        <f>SUMIF(G200:G201,"f",D200:D201)</f>
        <v>18.5</v>
      </c>
      <c r="E204" s="19">
        <f>SUMIF(G200:G201,"f",E200:E201)</f>
        <v>13.5</v>
      </c>
      <c r="F204" s="19" t="s">
        <v>35</v>
      </c>
      <c r="G204" s="19" t="s">
        <v>35</v>
      </c>
      <c r="H204" s="19">
        <f t="shared" ref="H204" si="81">SUM(I204:J204)</f>
        <v>30</v>
      </c>
      <c r="I204" s="19">
        <f>SUMIF($G200:$G201,"f",I200:I201)</f>
        <v>0</v>
      </c>
      <c r="J204" s="19">
        <f>SUMIF($G200:$G201,"f",J200:J201)</f>
        <v>30</v>
      </c>
      <c r="K204" s="19">
        <f>SUMIF($G200:$G201,"f",K200:K201)</f>
        <v>2</v>
      </c>
      <c r="L204" s="19">
        <f>SUMIF($G200:$G201,"f",L200:L201)</f>
        <v>0</v>
      </c>
      <c r="M204" s="19">
        <f>SUMIF($G200:$G201,"f",M200:M201)</f>
        <v>150</v>
      </c>
    </row>
    <row r="205" spans="1:13" x14ac:dyDescent="0.3">
      <c r="A205" s="70" t="s">
        <v>40</v>
      </c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26"/>
    </row>
    <row r="206" spans="1:13" x14ac:dyDescent="0.3">
      <c r="A206" s="19">
        <v>1</v>
      </c>
      <c r="B206" s="38" t="s">
        <v>21</v>
      </c>
      <c r="C206" s="19">
        <v>7</v>
      </c>
      <c r="D206" s="19">
        <v>3.5</v>
      </c>
      <c r="E206" s="19">
        <v>0</v>
      </c>
      <c r="F206" s="11" t="s">
        <v>67</v>
      </c>
      <c r="G206" s="19" t="s">
        <v>32</v>
      </c>
      <c r="H206" s="19">
        <f t="shared" ref="H206" si="82">I206+J206</f>
        <v>30</v>
      </c>
      <c r="I206" s="11">
        <v>30</v>
      </c>
      <c r="J206" s="11">
        <v>0</v>
      </c>
      <c r="K206" s="11">
        <v>2</v>
      </c>
      <c r="L206" s="19">
        <v>0</v>
      </c>
      <c r="M206" s="19">
        <v>0</v>
      </c>
    </row>
    <row r="207" spans="1:13" x14ac:dyDescent="0.3">
      <c r="A207" s="19">
        <v>2</v>
      </c>
      <c r="B207" s="38" t="s">
        <v>125</v>
      </c>
      <c r="C207" s="19">
        <v>7</v>
      </c>
      <c r="D207" s="19">
        <v>5</v>
      </c>
      <c r="E207" s="19">
        <v>2.5</v>
      </c>
      <c r="F207" s="11" t="s">
        <v>68</v>
      </c>
      <c r="G207" s="19" t="s">
        <v>32</v>
      </c>
      <c r="H207" s="19">
        <f t="shared" ref="H207" si="83">I207+J207</f>
        <v>40</v>
      </c>
      <c r="I207" s="11">
        <v>20</v>
      </c>
      <c r="J207" s="11">
        <v>20</v>
      </c>
      <c r="K207" s="11">
        <v>4</v>
      </c>
      <c r="L207" s="19">
        <v>0</v>
      </c>
      <c r="M207" s="19">
        <v>0</v>
      </c>
    </row>
    <row r="208" spans="1:13" x14ac:dyDescent="0.3">
      <c r="A208" s="19">
        <v>3</v>
      </c>
      <c r="B208" s="17" t="s">
        <v>135</v>
      </c>
      <c r="C208" s="19">
        <v>7</v>
      </c>
      <c r="D208" s="19">
        <v>3</v>
      </c>
      <c r="E208" s="19">
        <v>3</v>
      </c>
      <c r="F208" s="11" t="s">
        <v>67</v>
      </c>
      <c r="G208" s="19" t="s">
        <v>32</v>
      </c>
      <c r="H208" s="19">
        <f t="shared" ref="H208" si="84">I208+J208</f>
        <v>30</v>
      </c>
      <c r="I208" s="11">
        <v>0</v>
      </c>
      <c r="J208" s="11">
        <v>30</v>
      </c>
      <c r="K208" s="11">
        <v>2</v>
      </c>
      <c r="L208" s="19">
        <v>0</v>
      </c>
      <c r="M208" s="19">
        <v>0</v>
      </c>
    </row>
    <row r="209" spans="1:14" x14ac:dyDescent="0.3">
      <c r="A209" s="58" t="s">
        <v>34</v>
      </c>
      <c r="B209" s="58"/>
      <c r="C209" s="58"/>
      <c r="D209" s="29">
        <f>SUM(D206:D208)</f>
        <v>11.5</v>
      </c>
      <c r="E209" s="29">
        <f>SUM(E206:E208)</f>
        <v>5.5</v>
      </c>
      <c r="F209" s="29" t="s">
        <v>35</v>
      </c>
      <c r="G209" s="29" t="s">
        <v>35</v>
      </c>
      <c r="H209" s="29">
        <f t="shared" ref="H209:M209" si="85">SUM(H206:H208)</f>
        <v>100</v>
      </c>
      <c r="I209" s="29">
        <f t="shared" si="85"/>
        <v>50</v>
      </c>
      <c r="J209" s="29">
        <f t="shared" si="85"/>
        <v>50</v>
      </c>
      <c r="K209" s="29">
        <f t="shared" si="85"/>
        <v>8</v>
      </c>
      <c r="L209" s="29">
        <f t="shared" si="85"/>
        <v>0</v>
      </c>
      <c r="M209" s="29">
        <f t="shared" si="85"/>
        <v>0</v>
      </c>
    </row>
    <row r="210" spans="1:14" x14ac:dyDescent="0.3">
      <c r="A210" s="57" t="s">
        <v>36</v>
      </c>
      <c r="B210" s="57"/>
      <c r="C210" s="57"/>
      <c r="D210" s="19" t="s">
        <v>35</v>
      </c>
      <c r="E210" s="19">
        <f>E209</f>
        <v>5.5</v>
      </c>
      <c r="F210" s="19" t="s">
        <v>35</v>
      </c>
      <c r="G210" s="19" t="s">
        <v>35</v>
      </c>
      <c r="H210" s="30">
        <f t="shared" ref="H210:H211" si="86">SUM(I210:J210)</f>
        <v>50</v>
      </c>
      <c r="I210" s="19">
        <v>0</v>
      </c>
      <c r="J210" s="30" cm="1">
        <f t="array" ref="J210">SUMPRODUCT(ROUND(IF(IF(D206:D208&gt;0,IF(J206:J208&gt;0,E206:E208/(J206:J208/H206:H208*D206:D208),0),0)*J206:J208&gt;J206:J208,J206:J208,IF(D206:D208&gt;0,IF(J206:J208&gt;0,E206:E208/(J206:J208/H206:H208*D206:D208),0),0)*J206:J208),0))</f>
        <v>50</v>
      </c>
      <c r="K210" s="30" cm="1">
        <f t="array" ref="K210">SUMPRODUCT(ROUND(IF(D206:D208&gt;0,E206:E208/D206:D208,0)*K206:K208,0))</f>
        <v>4</v>
      </c>
      <c r="L210" s="19">
        <f>SUMIF($E206:$E208,"&gt;0",L206:L208)</f>
        <v>0</v>
      </c>
      <c r="M210" s="19">
        <f>SUMIF($E206:$E208,"&gt;0",M206:M208)</f>
        <v>0</v>
      </c>
    </row>
    <row r="211" spans="1:14" x14ac:dyDescent="0.3">
      <c r="A211" s="57" t="s">
        <v>37</v>
      </c>
      <c r="B211" s="57"/>
      <c r="C211" s="57"/>
      <c r="D211" s="19">
        <f>SUMIF(G206:G208,"f",D206:D208)</f>
        <v>11.5</v>
      </c>
      <c r="E211" s="19">
        <f>SUMIF(G206:G208,"f",E206:E208)</f>
        <v>5.5</v>
      </c>
      <c r="F211" s="19" t="s">
        <v>35</v>
      </c>
      <c r="G211" s="19" t="s">
        <v>35</v>
      </c>
      <c r="H211" s="19">
        <f t="shared" si="86"/>
        <v>100</v>
      </c>
      <c r="I211" s="19">
        <f>SUMIF($G206:$G208,"f",I206:I208)</f>
        <v>50</v>
      </c>
      <c r="J211" s="19">
        <f>SUMIF($G206:$G208,"f",J206:J208)</f>
        <v>50</v>
      </c>
      <c r="K211" s="19">
        <f>SUMIF($G206:$G208,"f",K206:K208)</f>
        <v>8</v>
      </c>
      <c r="L211" s="19">
        <f>SUMIF($G206:$G208,"f",L206:L208)</f>
        <v>0</v>
      </c>
      <c r="M211" s="19">
        <f>SUMIF($G206:$G208,"f",M206:M208)</f>
        <v>0</v>
      </c>
    </row>
    <row r="212" spans="1:14" x14ac:dyDescent="0.3">
      <c r="A212" s="58" t="s">
        <v>130</v>
      </c>
      <c r="B212" s="58"/>
      <c r="C212" s="58"/>
      <c r="D212" s="29">
        <f>D202+D209</f>
        <v>30</v>
      </c>
      <c r="E212" s="29">
        <f>E202+E209</f>
        <v>19</v>
      </c>
      <c r="F212" s="29" t="s">
        <v>35</v>
      </c>
      <c r="G212" s="29" t="s">
        <v>35</v>
      </c>
      <c r="H212" s="29">
        <f t="shared" ref="H212:M212" si="87">H202+H209</f>
        <v>130</v>
      </c>
      <c r="I212" s="29">
        <f t="shared" si="87"/>
        <v>50</v>
      </c>
      <c r="J212" s="29">
        <f t="shared" si="87"/>
        <v>80</v>
      </c>
      <c r="K212" s="29">
        <f t="shared" si="87"/>
        <v>10</v>
      </c>
      <c r="L212" s="29">
        <f t="shared" si="87"/>
        <v>0</v>
      </c>
      <c r="M212" s="29">
        <f t="shared" si="87"/>
        <v>150</v>
      </c>
    </row>
    <row r="213" spans="1:14" x14ac:dyDescent="0.3">
      <c r="A213" s="58" t="s">
        <v>129</v>
      </c>
      <c r="B213" s="58"/>
      <c r="C213" s="58"/>
      <c r="D213" s="29">
        <f>D212</f>
        <v>30</v>
      </c>
      <c r="E213" s="29">
        <f>E212</f>
        <v>19</v>
      </c>
      <c r="F213" s="29" t="s">
        <v>35</v>
      </c>
      <c r="G213" s="29" t="s">
        <v>35</v>
      </c>
      <c r="H213" s="29">
        <f>H212</f>
        <v>130</v>
      </c>
      <c r="I213" s="29">
        <f>I212</f>
        <v>50</v>
      </c>
      <c r="J213" s="29">
        <f t="shared" ref="J213:M213" si="88">J212</f>
        <v>80</v>
      </c>
      <c r="K213" s="29">
        <f t="shared" si="88"/>
        <v>10</v>
      </c>
      <c r="L213" s="29">
        <f t="shared" si="88"/>
        <v>0</v>
      </c>
      <c r="M213" s="29">
        <f t="shared" si="88"/>
        <v>150</v>
      </c>
    </row>
    <row r="214" spans="1:14" x14ac:dyDescent="0.3">
      <c r="A214" s="26"/>
      <c r="B214" s="26"/>
      <c r="C214" s="26"/>
      <c r="D214" s="24"/>
      <c r="E214" s="24"/>
      <c r="F214" s="24"/>
      <c r="G214" s="24"/>
      <c r="H214" s="24"/>
      <c r="I214" s="24"/>
      <c r="J214" s="24"/>
      <c r="K214" s="24"/>
      <c r="L214" s="24"/>
      <c r="M214" s="24"/>
    </row>
    <row r="215" spans="1:14" s="23" customFormat="1" x14ac:dyDescent="0.3">
      <c r="N215" s="22"/>
    </row>
    <row r="216" spans="1:14" x14ac:dyDescent="0.3">
      <c r="A216" s="3" t="s">
        <v>22</v>
      </c>
      <c r="B216" s="44" t="s">
        <v>70</v>
      </c>
    </row>
    <row r="217" spans="1:14" ht="28.8" customHeight="1" x14ac:dyDescent="0.3">
      <c r="A217" s="29" t="s">
        <v>168</v>
      </c>
      <c r="B217" s="45" t="s">
        <v>76</v>
      </c>
    </row>
    <row r="218" spans="1:14" x14ac:dyDescent="0.3">
      <c r="A218" s="19">
        <v>1</v>
      </c>
      <c r="B218" s="46" t="s">
        <v>167</v>
      </c>
    </row>
    <row r="219" spans="1:14" x14ac:dyDescent="0.3">
      <c r="A219" s="19">
        <v>2</v>
      </c>
      <c r="B219" s="46" t="s">
        <v>174</v>
      </c>
    </row>
    <row r="220" spans="1:14" x14ac:dyDescent="0.3">
      <c r="A220" s="19">
        <v>3</v>
      </c>
      <c r="B220" s="46" t="s">
        <v>166</v>
      </c>
    </row>
    <row r="221" spans="1:14" x14ac:dyDescent="0.3">
      <c r="A221" s="19">
        <v>4</v>
      </c>
      <c r="B221" s="46" t="s">
        <v>77</v>
      </c>
    </row>
    <row r="222" spans="1:14" x14ac:dyDescent="0.3">
      <c r="A222" s="19">
        <v>5</v>
      </c>
      <c r="B222" s="46" t="s">
        <v>175</v>
      </c>
    </row>
    <row r="223" spans="1:14" x14ac:dyDescent="0.3">
      <c r="A223" s="19">
        <v>6</v>
      </c>
      <c r="B223" s="46" t="s">
        <v>78</v>
      </c>
    </row>
    <row r="224" spans="1:14" x14ac:dyDescent="0.3">
      <c r="A224" s="19">
        <v>7</v>
      </c>
      <c r="B224" s="46" t="s">
        <v>176</v>
      </c>
    </row>
    <row r="225" spans="1:2" x14ac:dyDescent="0.3">
      <c r="A225" s="29" t="s">
        <v>169</v>
      </c>
      <c r="B225" s="47" t="s">
        <v>71</v>
      </c>
    </row>
    <row r="226" spans="1:2" x14ac:dyDescent="0.3">
      <c r="A226" s="19">
        <v>1</v>
      </c>
      <c r="B226" s="46" t="s">
        <v>72</v>
      </c>
    </row>
    <row r="227" spans="1:2" x14ac:dyDescent="0.3">
      <c r="A227" s="19">
        <v>2</v>
      </c>
      <c r="B227" s="46" t="s">
        <v>73</v>
      </c>
    </row>
    <row r="228" spans="1:2" x14ac:dyDescent="0.3">
      <c r="A228" s="19">
        <v>3</v>
      </c>
      <c r="B228" s="46" t="s">
        <v>74</v>
      </c>
    </row>
    <row r="229" spans="1:2" x14ac:dyDescent="0.3">
      <c r="A229" s="19">
        <v>4</v>
      </c>
      <c r="B229" s="46" t="s">
        <v>75</v>
      </c>
    </row>
    <row r="230" spans="1:2" x14ac:dyDescent="0.3">
      <c r="A230" s="29" t="s">
        <v>170</v>
      </c>
      <c r="B230" s="47" t="s">
        <v>9</v>
      </c>
    </row>
    <row r="231" spans="1:2" x14ac:dyDescent="0.3">
      <c r="A231" s="19">
        <v>1</v>
      </c>
      <c r="B231" s="38" t="s">
        <v>118</v>
      </c>
    </row>
    <row r="232" spans="1:2" x14ac:dyDescent="0.3">
      <c r="A232" s="19">
        <v>2</v>
      </c>
      <c r="B232" s="38" t="s">
        <v>184</v>
      </c>
    </row>
    <row r="233" spans="1:2" x14ac:dyDescent="0.3">
      <c r="A233" s="29" t="s">
        <v>171</v>
      </c>
      <c r="B233" s="47" t="s">
        <v>12</v>
      </c>
    </row>
    <row r="234" spans="1:2" x14ac:dyDescent="0.3">
      <c r="A234" s="19">
        <v>1</v>
      </c>
      <c r="B234" s="38" t="s">
        <v>126</v>
      </c>
    </row>
    <row r="235" spans="1:2" x14ac:dyDescent="0.3">
      <c r="A235" s="19">
        <v>2</v>
      </c>
      <c r="B235" s="38" t="s">
        <v>127</v>
      </c>
    </row>
    <row r="236" spans="1:2" x14ac:dyDescent="0.3">
      <c r="A236" s="29" t="s">
        <v>172</v>
      </c>
      <c r="B236" s="47" t="s">
        <v>21</v>
      </c>
    </row>
    <row r="237" spans="1:2" x14ac:dyDescent="0.3">
      <c r="A237" s="19">
        <v>1</v>
      </c>
      <c r="B237" s="17" t="s">
        <v>178</v>
      </c>
    </row>
    <row r="238" spans="1:2" x14ac:dyDescent="0.3">
      <c r="A238" s="19">
        <v>2</v>
      </c>
      <c r="B238" s="38" t="s">
        <v>179</v>
      </c>
    </row>
    <row r="239" spans="1:2" x14ac:dyDescent="0.3">
      <c r="A239" s="29" t="s">
        <v>173</v>
      </c>
      <c r="B239" s="47" t="s">
        <v>125</v>
      </c>
    </row>
    <row r="240" spans="1:2" x14ac:dyDescent="0.3">
      <c r="A240" s="19">
        <v>1</v>
      </c>
      <c r="B240" s="38" t="s">
        <v>177</v>
      </c>
    </row>
    <row r="241" spans="1:2" x14ac:dyDescent="0.3">
      <c r="A241" s="19">
        <v>2</v>
      </c>
      <c r="B241" s="46" t="s">
        <v>134</v>
      </c>
    </row>
  </sheetData>
  <sortState xmlns:xlrd2="http://schemas.microsoft.com/office/spreadsheetml/2017/richdata2" ref="B148:L148">
    <sortCondition ref="B148"/>
  </sortState>
  <mergeCells count="193">
    <mergeCell ref="A136:C136"/>
    <mergeCell ref="A193:C193"/>
    <mergeCell ref="A22:C22"/>
    <mergeCell ref="A23:C23"/>
    <mergeCell ref="A24:C24"/>
    <mergeCell ref="A25:L25"/>
    <mergeCell ref="A27:C27"/>
    <mergeCell ref="A28:C28"/>
    <mergeCell ref="A161:L161"/>
    <mergeCell ref="A163:C163"/>
    <mergeCell ref="A40:C40"/>
    <mergeCell ref="A41:C41"/>
    <mergeCell ref="A42:C42"/>
    <mergeCell ref="A43:L43"/>
    <mergeCell ref="A48:C48"/>
    <mergeCell ref="A49:C49"/>
    <mergeCell ref="A29:C29"/>
    <mergeCell ref="A30:L30"/>
    <mergeCell ref="A33:C33"/>
    <mergeCell ref="A34:C34"/>
    <mergeCell ref="A35:C35"/>
    <mergeCell ref="A36:L36"/>
    <mergeCell ref="E54:E55"/>
    <mergeCell ref="F54:F55"/>
    <mergeCell ref="A1:L1"/>
    <mergeCell ref="A2:L2"/>
    <mergeCell ref="A5:L5"/>
    <mergeCell ref="A6:L6"/>
    <mergeCell ref="A7:L7"/>
    <mergeCell ref="A17:A18"/>
    <mergeCell ref="B17:B18"/>
    <mergeCell ref="C17:C18"/>
    <mergeCell ref="D17:D18"/>
    <mergeCell ref="E17:E18"/>
    <mergeCell ref="F17:F18"/>
    <mergeCell ref="G17:G18"/>
    <mergeCell ref="L17:L18"/>
    <mergeCell ref="H17:K17"/>
    <mergeCell ref="G54:G55"/>
    <mergeCell ref="L54:L55"/>
    <mergeCell ref="A50:C50"/>
    <mergeCell ref="A51:C51"/>
    <mergeCell ref="A54:A55"/>
    <mergeCell ref="B54:B55"/>
    <mergeCell ref="C54:C55"/>
    <mergeCell ref="D54:D55"/>
    <mergeCell ref="H54:K54"/>
    <mergeCell ref="A72:C72"/>
    <mergeCell ref="A73:C73"/>
    <mergeCell ref="A74:L74"/>
    <mergeCell ref="A77:C77"/>
    <mergeCell ref="A78:C78"/>
    <mergeCell ref="A79:C79"/>
    <mergeCell ref="A60:C60"/>
    <mergeCell ref="A61:C61"/>
    <mergeCell ref="A62:C62"/>
    <mergeCell ref="A68:L68"/>
    <mergeCell ref="A71:C71"/>
    <mergeCell ref="A63:L63"/>
    <mergeCell ref="A65:C65"/>
    <mergeCell ref="A66:C66"/>
    <mergeCell ref="A67:C67"/>
    <mergeCell ref="F84:F85"/>
    <mergeCell ref="G84:G85"/>
    <mergeCell ref="L84:L85"/>
    <mergeCell ref="A80:C80"/>
    <mergeCell ref="A84:A85"/>
    <mergeCell ref="B84:B85"/>
    <mergeCell ref="C84:C85"/>
    <mergeCell ref="D84:D85"/>
    <mergeCell ref="E84:E85"/>
    <mergeCell ref="H84:K84"/>
    <mergeCell ref="A81:C81"/>
    <mergeCell ref="A103:C103"/>
    <mergeCell ref="A104:L104"/>
    <mergeCell ref="A107:C107"/>
    <mergeCell ref="A108:C108"/>
    <mergeCell ref="A109:C109"/>
    <mergeCell ref="A89:C89"/>
    <mergeCell ref="A90:C90"/>
    <mergeCell ref="A91:C91"/>
    <mergeCell ref="A97:L97"/>
    <mergeCell ref="A101:C101"/>
    <mergeCell ref="A102:C102"/>
    <mergeCell ref="A92:L92"/>
    <mergeCell ref="A94:C94"/>
    <mergeCell ref="A95:C95"/>
    <mergeCell ref="A96:C96"/>
    <mergeCell ref="D113:D114"/>
    <mergeCell ref="E113:E114"/>
    <mergeCell ref="F113:F114"/>
    <mergeCell ref="G113:G114"/>
    <mergeCell ref="L113:L114"/>
    <mergeCell ref="A110:C110"/>
    <mergeCell ref="A113:A114"/>
    <mergeCell ref="B113:B114"/>
    <mergeCell ref="C113:C114"/>
    <mergeCell ref="H113:K113"/>
    <mergeCell ref="A134:C134"/>
    <mergeCell ref="A135:C135"/>
    <mergeCell ref="A123:C123"/>
    <mergeCell ref="A124:C124"/>
    <mergeCell ref="A125:C125"/>
    <mergeCell ref="A126:L126"/>
    <mergeCell ref="A132:C132"/>
    <mergeCell ref="A133:C133"/>
    <mergeCell ref="A118:C118"/>
    <mergeCell ref="A119:C119"/>
    <mergeCell ref="A120:C120"/>
    <mergeCell ref="A121:L121"/>
    <mergeCell ref="G139:G140"/>
    <mergeCell ref="L139:L140"/>
    <mergeCell ref="A144:C144"/>
    <mergeCell ref="A139:A140"/>
    <mergeCell ref="B139:B140"/>
    <mergeCell ref="C139:C140"/>
    <mergeCell ref="D139:D140"/>
    <mergeCell ref="E139:E140"/>
    <mergeCell ref="F139:F140"/>
    <mergeCell ref="H139:K139"/>
    <mergeCell ref="B169:B170"/>
    <mergeCell ref="C169:C170"/>
    <mergeCell ref="D169:D170"/>
    <mergeCell ref="E169:E170"/>
    <mergeCell ref="H169:K169"/>
    <mergeCell ref="A164:C164"/>
    <mergeCell ref="A165:C165"/>
    <mergeCell ref="A145:C145"/>
    <mergeCell ref="A146:C146"/>
    <mergeCell ref="A147:L147"/>
    <mergeCell ref="A149:C149"/>
    <mergeCell ref="A150:C150"/>
    <mergeCell ref="A151:C151"/>
    <mergeCell ref="A203:C203"/>
    <mergeCell ref="A204:C204"/>
    <mergeCell ref="A205:L205"/>
    <mergeCell ref="A209:C209"/>
    <mergeCell ref="A210:C210"/>
    <mergeCell ref="A211:C211"/>
    <mergeCell ref="A212:C212"/>
    <mergeCell ref="A213:C213"/>
    <mergeCell ref="F169:F170"/>
    <mergeCell ref="G169:G170"/>
    <mergeCell ref="L169:L170"/>
    <mergeCell ref="A181:L181"/>
    <mergeCell ref="A178:C178"/>
    <mergeCell ref="A179:C179"/>
    <mergeCell ref="A180:C180"/>
    <mergeCell ref="A171:M171"/>
    <mergeCell ref="A172:M172"/>
    <mergeCell ref="A187:L187"/>
    <mergeCell ref="D196:D197"/>
    <mergeCell ref="E196:E197"/>
    <mergeCell ref="F196:F197"/>
    <mergeCell ref="G196:G197"/>
    <mergeCell ref="H196:K196"/>
    <mergeCell ref="L196:L197"/>
    <mergeCell ref="M17:M18"/>
    <mergeCell ref="M54:M55"/>
    <mergeCell ref="M84:M85"/>
    <mergeCell ref="M113:M114"/>
    <mergeCell ref="M139:M140"/>
    <mergeCell ref="M169:M170"/>
    <mergeCell ref="M196:M197"/>
    <mergeCell ref="A19:M19"/>
    <mergeCell ref="A20:M20"/>
    <mergeCell ref="A56:M56"/>
    <mergeCell ref="A57:M57"/>
    <mergeCell ref="A86:M86"/>
    <mergeCell ref="A87:M87"/>
    <mergeCell ref="A115:M115"/>
    <mergeCell ref="A116:M116"/>
    <mergeCell ref="A141:M141"/>
    <mergeCell ref="A142:M142"/>
    <mergeCell ref="A184:C184"/>
    <mergeCell ref="A152:L152"/>
    <mergeCell ref="A158:C158"/>
    <mergeCell ref="A159:C159"/>
    <mergeCell ref="A160:C160"/>
    <mergeCell ref="A166:C166"/>
    <mergeCell ref="A169:A170"/>
    <mergeCell ref="A185:C185"/>
    <mergeCell ref="A186:C186"/>
    <mergeCell ref="A192:C192"/>
    <mergeCell ref="A189:C189"/>
    <mergeCell ref="A190:C190"/>
    <mergeCell ref="A191:C191"/>
    <mergeCell ref="A202:C202"/>
    <mergeCell ref="A198:M198"/>
    <mergeCell ref="A199:M199"/>
    <mergeCell ref="A196:A197"/>
    <mergeCell ref="B196:B197"/>
    <mergeCell ref="C196:C197"/>
  </mergeCells>
  <pageMargins left="0.31496062992125984" right="0.31496062992125984" top="0.74803149606299213" bottom="0.55118110236220474" header="0.31496062992125984" footer="0.31496062992125984"/>
  <pageSetup paperSize="9" orientation="landscape" r:id="rId1"/>
  <rowBreaks count="1" manualBreakCount="1">
    <brk id="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1E311-ECA6-4483-AD35-5DB3D72B7997}">
  <dimension ref="A1:M105"/>
  <sheetViews>
    <sheetView zoomScaleNormal="100" workbookViewId="0">
      <selection activeCell="D14" sqref="D14"/>
    </sheetView>
  </sheetViews>
  <sheetFormatPr defaultRowHeight="14.4" x14ac:dyDescent="0.3"/>
  <cols>
    <col min="1" max="1" width="5.77734375" style="34" customWidth="1"/>
    <col min="2" max="2" width="50.77734375" style="34" customWidth="1"/>
    <col min="3" max="4" width="7.77734375" style="34" customWidth="1"/>
    <col min="5" max="5" width="7.77734375" style="33" customWidth="1"/>
    <col min="6" max="9" width="7.77734375" style="34" customWidth="1"/>
    <col min="10" max="10" width="7.77734375" style="33" customWidth="1"/>
    <col min="11" max="11" width="9.21875" style="33" bestFit="1" customWidth="1"/>
    <col min="12" max="13" width="7.77734375" style="34" customWidth="1"/>
    <col min="14" max="16384" width="8.88671875" style="34"/>
  </cols>
  <sheetData>
    <row r="1" spans="1:13" x14ac:dyDescent="0.3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32"/>
    </row>
    <row r="2" spans="1:13" x14ac:dyDescent="0.3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32"/>
    </row>
    <row r="5" spans="1:13" x14ac:dyDescent="0.3">
      <c r="A5" s="74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25"/>
    </row>
    <row r="6" spans="1:13" x14ac:dyDescent="0.3">
      <c r="A6" s="74" t="s">
        <v>163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25"/>
    </row>
    <row r="7" spans="1:13" x14ac:dyDescent="0.3">
      <c r="A7" s="86" t="s">
        <v>164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25"/>
    </row>
    <row r="8" spans="1:13" x14ac:dyDescent="0.3">
      <c r="A8" s="22"/>
      <c r="B8" s="22"/>
      <c r="C8" s="22"/>
      <c r="D8" s="22"/>
      <c r="E8" s="23"/>
      <c r="F8" s="22"/>
      <c r="G8" s="22"/>
      <c r="H8" s="22"/>
      <c r="I8" s="22"/>
      <c r="J8" s="23"/>
      <c r="K8" s="23"/>
      <c r="L8" s="22"/>
    </row>
    <row r="9" spans="1:13" x14ac:dyDescent="0.3">
      <c r="A9" s="26" t="s">
        <v>158</v>
      </c>
      <c r="B9" s="22"/>
      <c r="C9" s="22"/>
      <c r="D9" s="22"/>
      <c r="E9" s="23"/>
      <c r="F9" s="22"/>
      <c r="G9" s="22"/>
      <c r="H9" s="22"/>
      <c r="I9" s="22"/>
      <c r="J9" s="23"/>
      <c r="K9" s="23"/>
      <c r="L9" s="22"/>
    </row>
    <row r="10" spans="1:13" x14ac:dyDescent="0.3">
      <c r="A10" s="26" t="s">
        <v>159</v>
      </c>
      <c r="B10" s="22"/>
      <c r="C10" s="22"/>
      <c r="D10" s="22"/>
      <c r="E10" s="23"/>
      <c r="F10" s="22"/>
      <c r="G10" s="22"/>
      <c r="H10" s="22"/>
      <c r="I10" s="22"/>
      <c r="J10" s="23"/>
      <c r="K10" s="23"/>
      <c r="L10" s="22"/>
    </row>
    <row r="11" spans="1:13" x14ac:dyDescent="0.3">
      <c r="A11" s="26" t="s">
        <v>160</v>
      </c>
      <c r="B11" s="22"/>
      <c r="C11" s="22"/>
      <c r="D11" s="22"/>
      <c r="E11" s="23"/>
      <c r="F11" s="22"/>
      <c r="G11" s="22"/>
      <c r="H11" s="22"/>
      <c r="I11" s="22"/>
      <c r="J11" s="23"/>
      <c r="K11" s="23"/>
      <c r="L11" s="22"/>
    </row>
    <row r="12" spans="1:13" x14ac:dyDescent="0.3">
      <c r="A12" s="26" t="s">
        <v>189</v>
      </c>
      <c r="B12" s="22"/>
      <c r="C12" s="22"/>
      <c r="D12" s="22"/>
      <c r="E12" s="23"/>
      <c r="F12" s="22"/>
      <c r="G12" s="22"/>
      <c r="H12" s="22"/>
      <c r="I12" s="22"/>
      <c r="J12" s="23"/>
      <c r="K12" s="23"/>
      <c r="L12" s="22"/>
    </row>
    <row r="13" spans="1:13" x14ac:dyDescent="0.3">
      <c r="A13" s="26" t="s">
        <v>161</v>
      </c>
      <c r="B13" s="22"/>
      <c r="C13" s="22"/>
      <c r="D13" s="22"/>
      <c r="E13" s="23"/>
      <c r="F13" s="22"/>
      <c r="G13" s="22"/>
      <c r="H13" s="22"/>
      <c r="I13" s="22"/>
      <c r="J13" s="23"/>
      <c r="K13" s="23"/>
      <c r="L13" s="22"/>
    </row>
    <row r="14" spans="1:13" x14ac:dyDescent="0.3">
      <c r="A14" s="26" t="s">
        <v>162</v>
      </c>
      <c r="B14" s="22"/>
      <c r="C14" s="22"/>
      <c r="D14" s="22"/>
      <c r="E14" s="23"/>
      <c r="F14" s="22"/>
      <c r="G14" s="22"/>
      <c r="H14" s="22"/>
      <c r="I14" s="22"/>
      <c r="J14" s="23"/>
      <c r="K14" s="23"/>
      <c r="L14" s="22"/>
    </row>
    <row r="15" spans="1:13" x14ac:dyDescent="0.3">
      <c r="A15" s="22"/>
      <c r="B15" s="22"/>
      <c r="C15" s="22" t="s">
        <v>157</v>
      </c>
      <c r="D15" s="22"/>
      <c r="E15" s="22"/>
      <c r="F15" s="22"/>
      <c r="G15" s="22"/>
      <c r="H15" s="22"/>
      <c r="I15" s="22"/>
      <c r="J15" s="22"/>
      <c r="K15" s="22"/>
      <c r="L15" s="22"/>
    </row>
    <row r="16" spans="1:13" x14ac:dyDescent="0.3">
      <c r="A16" s="35"/>
    </row>
    <row r="17" spans="1:13" s="35" customFormat="1" ht="72" customHeight="1" x14ac:dyDescent="0.3">
      <c r="A17" s="87" t="s">
        <v>22</v>
      </c>
      <c r="B17" s="87" t="s">
        <v>23</v>
      </c>
      <c r="C17" s="89" t="s">
        <v>24</v>
      </c>
      <c r="D17" s="89" t="s">
        <v>25</v>
      </c>
      <c r="E17" s="91" t="s">
        <v>26</v>
      </c>
      <c r="F17" s="89" t="s">
        <v>27</v>
      </c>
      <c r="G17" s="91" t="s">
        <v>28</v>
      </c>
      <c r="H17" s="95" t="s">
        <v>29</v>
      </c>
      <c r="I17" s="96"/>
      <c r="J17" s="96"/>
      <c r="K17" s="97"/>
      <c r="L17" s="89" t="s">
        <v>89</v>
      </c>
      <c r="M17" s="89" t="s">
        <v>131</v>
      </c>
    </row>
    <row r="18" spans="1:13" s="35" customFormat="1" ht="72" customHeight="1" x14ac:dyDescent="0.3">
      <c r="A18" s="88"/>
      <c r="B18" s="88"/>
      <c r="C18" s="90"/>
      <c r="D18" s="90"/>
      <c r="E18" s="92"/>
      <c r="F18" s="90"/>
      <c r="G18" s="92"/>
      <c r="H18" s="27" t="s">
        <v>2</v>
      </c>
      <c r="I18" s="28" t="s">
        <v>3</v>
      </c>
      <c r="J18" s="28" t="s">
        <v>4</v>
      </c>
      <c r="K18" s="28" t="s">
        <v>64</v>
      </c>
      <c r="L18" s="90"/>
      <c r="M18" s="90"/>
    </row>
    <row r="19" spans="1:13" x14ac:dyDescent="0.3">
      <c r="A19" s="93" t="s">
        <v>30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</row>
    <row r="20" spans="1:13" x14ac:dyDescent="0.3">
      <c r="A20" s="93" t="s">
        <v>31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</row>
    <row r="21" spans="1:13" s="22" customFormat="1" ht="28.8" x14ac:dyDescent="0.3">
      <c r="A21" s="19">
        <v>1</v>
      </c>
      <c r="B21" s="20" t="s">
        <v>65</v>
      </c>
      <c r="C21" s="11">
        <v>1</v>
      </c>
      <c r="D21" s="11">
        <v>2</v>
      </c>
      <c r="E21" s="19">
        <v>0</v>
      </c>
      <c r="F21" s="11" t="s">
        <v>67</v>
      </c>
      <c r="G21" s="19" t="s">
        <v>32</v>
      </c>
      <c r="H21" s="19">
        <f t="shared" ref="H21:H26" si="0">I21+J21</f>
        <v>16</v>
      </c>
      <c r="I21" s="11">
        <v>16</v>
      </c>
      <c r="J21" s="11">
        <v>0</v>
      </c>
      <c r="K21" s="11">
        <v>1</v>
      </c>
      <c r="L21" s="19">
        <v>0</v>
      </c>
      <c r="M21" s="19">
        <v>0</v>
      </c>
    </row>
    <row r="22" spans="1:13" x14ac:dyDescent="0.3">
      <c r="A22" s="19">
        <v>2</v>
      </c>
      <c r="B22" s="9" t="s">
        <v>8</v>
      </c>
      <c r="C22" s="10">
        <v>2</v>
      </c>
      <c r="D22" s="10">
        <v>2</v>
      </c>
      <c r="E22" s="13">
        <v>0</v>
      </c>
      <c r="F22" s="11" t="s">
        <v>67</v>
      </c>
      <c r="G22" s="13" t="s">
        <v>32</v>
      </c>
      <c r="H22" s="13">
        <f t="shared" si="0"/>
        <v>30</v>
      </c>
      <c r="I22" s="10">
        <v>0</v>
      </c>
      <c r="J22" s="10">
        <v>30</v>
      </c>
      <c r="K22" s="10">
        <v>1</v>
      </c>
      <c r="L22" s="13">
        <v>0</v>
      </c>
      <c r="M22" s="13">
        <v>0</v>
      </c>
    </row>
    <row r="23" spans="1:13" ht="28.8" x14ac:dyDescent="0.3">
      <c r="A23" s="19">
        <v>3</v>
      </c>
      <c r="B23" s="20" t="s">
        <v>66</v>
      </c>
      <c r="C23" s="11">
        <v>2</v>
      </c>
      <c r="D23" s="11">
        <v>2</v>
      </c>
      <c r="E23" s="19">
        <v>0</v>
      </c>
      <c r="F23" s="11" t="s">
        <v>67</v>
      </c>
      <c r="G23" s="19" t="s">
        <v>32</v>
      </c>
      <c r="H23" s="19">
        <f t="shared" si="0"/>
        <v>16</v>
      </c>
      <c r="I23" s="11">
        <v>16</v>
      </c>
      <c r="J23" s="11">
        <v>0</v>
      </c>
      <c r="K23" s="11">
        <v>1</v>
      </c>
      <c r="L23" s="19">
        <v>0</v>
      </c>
      <c r="M23" s="19">
        <v>0</v>
      </c>
    </row>
    <row r="24" spans="1:13" x14ac:dyDescent="0.3">
      <c r="A24" s="19">
        <v>4</v>
      </c>
      <c r="B24" s="9" t="s">
        <v>11</v>
      </c>
      <c r="C24" s="10">
        <v>3</v>
      </c>
      <c r="D24" s="10">
        <v>2</v>
      </c>
      <c r="E24" s="13">
        <v>0</v>
      </c>
      <c r="F24" s="11" t="s">
        <v>67</v>
      </c>
      <c r="G24" s="13" t="s">
        <v>32</v>
      </c>
      <c r="H24" s="13">
        <f t="shared" si="0"/>
        <v>30</v>
      </c>
      <c r="I24" s="10">
        <v>0</v>
      </c>
      <c r="J24" s="10">
        <v>30</v>
      </c>
      <c r="K24" s="10">
        <v>1</v>
      </c>
      <c r="L24" s="13">
        <v>0</v>
      </c>
      <c r="M24" s="13">
        <v>0</v>
      </c>
    </row>
    <row r="25" spans="1:13" x14ac:dyDescent="0.3">
      <c r="A25" s="19">
        <v>5</v>
      </c>
      <c r="B25" s="9" t="s">
        <v>14</v>
      </c>
      <c r="C25" s="10">
        <v>4</v>
      </c>
      <c r="D25" s="10">
        <v>2</v>
      </c>
      <c r="E25" s="13">
        <v>0</v>
      </c>
      <c r="F25" s="11" t="s">
        <v>67</v>
      </c>
      <c r="G25" s="13" t="s">
        <v>32</v>
      </c>
      <c r="H25" s="13">
        <f t="shared" si="0"/>
        <v>30</v>
      </c>
      <c r="I25" s="10">
        <v>0</v>
      </c>
      <c r="J25" s="10">
        <v>30</v>
      </c>
      <c r="K25" s="10">
        <v>1</v>
      </c>
      <c r="L25" s="13">
        <v>0</v>
      </c>
      <c r="M25" s="13">
        <v>0</v>
      </c>
    </row>
    <row r="26" spans="1:13" s="22" customFormat="1" x14ac:dyDescent="0.3">
      <c r="A26" s="19">
        <v>6</v>
      </c>
      <c r="B26" s="9" t="s">
        <v>17</v>
      </c>
      <c r="C26" s="10">
        <v>5</v>
      </c>
      <c r="D26" s="10">
        <v>2</v>
      </c>
      <c r="E26" s="13">
        <v>0</v>
      </c>
      <c r="F26" s="13" t="s">
        <v>68</v>
      </c>
      <c r="G26" s="13" t="s">
        <v>32</v>
      </c>
      <c r="H26" s="13">
        <f t="shared" si="0"/>
        <v>30</v>
      </c>
      <c r="I26" s="10">
        <v>0</v>
      </c>
      <c r="J26" s="10">
        <v>30</v>
      </c>
      <c r="K26" s="10">
        <v>1</v>
      </c>
      <c r="L26" s="13">
        <v>0</v>
      </c>
      <c r="M26" s="13">
        <v>0</v>
      </c>
    </row>
    <row r="27" spans="1:13" x14ac:dyDescent="0.3">
      <c r="A27" s="67" t="s">
        <v>34</v>
      </c>
      <c r="B27" s="68"/>
      <c r="C27" s="78"/>
      <c r="D27" s="29">
        <f>SUM(D21:D26)</f>
        <v>12</v>
      </c>
      <c r="E27" s="29">
        <f>SUM(E21:E26)</f>
        <v>0</v>
      </c>
      <c r="F27" s="29" t="s">
        <v>35</v>
      </c>
      <c r="G27" s="29" t="s">
        <v>35</v>
      </c>
      <c r="H27" s="29">
        <f t="shared" ref="H27:M27" si="1">SUM(H21:H26)</f>
        <v>152</v>
      </c>
      <c r="I27" s="29">
        <f t="shared" si="1"/>
        <v>32</v>
      </c>
      <c r="J27" s="29">
        <f t="shared" si="1"/>
        <v>120</v>
      </c>
      <c r="K27" s="29">
        <f t="shared" si="1"/>
        <v>6</v>
      </c>
      <c r="L27" s="29">
        <f t="shared" si="1"/>
        <v>0</v>
      </c>
      <c r="M27" s="29">
        <f t="shared" si="1"/>
        <v>0</v>
      </c>
    </row>
    <row r="28" spans="1:13" x14ac:dyDescent="0.3">
      <c r="A28" s="75" t="s">
        <v>36</v>
      </c>
      <c r="B28" s="76"/>
      <c r="C28" s="77"/>
      <c r="D28" s="23" t="s">
        <v>35</v>
      </c>
      <c r="E28" s="19">
        <f>E27</f>
        <v>0</v>
      </c>
      <c r="F28" s="19" t="s">
        <v>35</v>
      </c>
      <c r="G28" s="19" t="s">
        <v>35</v>
      </c>
      <c r="H28" s="30">
        <f>SUM(I28:J28)</f>
        <v>0</v>
      </c>
      <c r="I28" s="19">
        <v>0</v>
      </c>
      <c r="J28" s="30">
        <f>'Plan studiów ISI semestry'!J23+'Plan studiów ISI semestry'!J61+'Plan studiów ISI semestry'!J90+'Plan studiów ISI semestry'!J119+'Plan studiów ISI semestry'!J145</f>
        <v>0</v>
      </c>
      <c r="K28" s="30">
        <f>'Plan studiów ISI semestry'!K23+'Plan studiów ISI semestry'!K61+'Plan studiów ISI semestry'!K90+'Plan studiów ISI semestry'!K119+'Plan studiów ISI semestry'!K145</f>
        <v>0</v>
      </c>
      <c r="L28" s="19">
        <f>SUMIF($E21:$E26,"&gt;0",L21:L26)</f>
        <v>0</v>
      </c>
      <c r="M28" s="19">
        <f>SUMIF($E21:$E26,"&gt;0",M21:M26)</f>
        <v>0</v>
      </c>
    </row>
    <row r="29" spans="1:13" x14ac:dyDescent="0.3">
      <c r="A29" s="80" t="s">
        <v>37</v>
      </c>
      <c r="B29" s="81"/>
      <c r="C29" s="82"/>
      <c r="D29" s="36">
        <f>SUMIF(G21:G26,"f",D21:D26)</f>
        <v>12</v>
      </c>
      <c r="E29" s="36">
        <f>SUMIF(G21:G26,"f",E21:E26)</f>
        <v>0</v>
      </c>
      <c r="F29" s="36" t="s">
        <v>35</v>
      </c>
      <c r="G29" s="36" t="s">
        <v>35</v>
      </c>
      <c r="H29" s="30">
        <f>SUM(I29:J29)</f>
        <v>152</v>
      </c>
      <c r="I29" s="36">
        <f>SUMIF($G21:$G26,"f",I21:I26)</f>
        <v>32</v>
      </c>
      <c r="J29" s="36">
        <f>SUMIF($G21:$G26,"f",J21:J26)</f>
        <v>120</v>
      </c>
      <c r="K29" s="36">
        <f>SUMIF($G21:$G26,"f",K21:K26)</f>
        <v>6</v>
      </c>
      <c r="L29" s="36">
        <f>SUMIF($G21:$G26,"f",L21:L26)</f>
        <v>0</v>
      </c>
      <c r="M29" s="36">
        <f>SUMIF($G21:$G26,"f",M21:M26)</f>
        <v>0</v>
      </c>
    </row>
    <row r="30" spans="1:13" x14ac:dyDescent="0.3">
      <c r="A30" s="83" t="s">
        <v>38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</row>
    <row r="31" spans="1:13" x14ac:dyDescent="0.3">
      <c r="A31" s="13">
        <v>1</v>
      </c>
      <c r="B31" s="20" t="s">
        <v>90</v>
      </c>
      <c r="C31" s="13">
        <v>1</v>
      </c>
      <c r="D31" s="13">
        <v>2</v>
      </c>
      <c r="E31" s="13">
        <v>0</v>
      </c>
      <c r="F31" s="11" t="s">
        <v>67</v>
      </c>
      <c r="G31" s="13" t="s">
        <v>33</v>
      </c>
      <c r="H31" s="13">
        <f>I31+J31</f>
        <v>20</v>
      </c>
      <c r="I31" s="13">
        <v>0</v>
      </c>
      <c r="J31" s="13">
        <v>20</v>
      </c>
      <c r="K31" s="13">
        <v>2</v>
      </c>
      <c r="L31" s="13">
        <v>0</v>
      </c>
      <c r="M31" s="13">
        <v>0</v>
      </c>
    </row>
    <row r="32" spans="1:13" x14ac:dyDescent="0.3">
      <c r="A32" s="13">
        <v>2</v>
      </c>
      <c r="B32" s="20" t="s">
        <v>95</v>
      </c>
      <c r="C32" s="19">
        <v>2</v>
      </c>
      <c r="D32" s="19">
        <v>3.5</v>
      </c>
      <c r="E32" s="19">
        <v>2.33</v>
      </c>
      <c r="F32" s="11" t="s">
        <v>67</v>
      </c>
      <c r="G32" s="19" t="s">
        <v>33</v>
      </c>
      <c r="H32" s="19">
        <f>I32+J32</f>
        <v>30</v>
      </c>
      <c r="I32" s="19">
        <v>10</v>
      </c>
      <c r="J32" s="19">
        <v>20</v>
      </c>
      <c r="K32" s="19">
        <v>2</v>
      </c>
      <c r="L32" s="19">
        <v>0</v>
      </c>
      <c r="M32" s="19">
        <v>0</v>
      </c>
    </row>
    <row r="33" spans="1:13" x14ac:dyDescent="0.3">
      <c r="A33" s="13">
        <v>3</v>
      </c>
      <c r="B33" s="20" t="s">
        <v>20</v>
      </c>
      <c r="C33" s="13">
        <v>3</v>
      </c>
      <c r="D33" s="13">
        <v>4.5</v>
      </c>
      <c r="E33" s="13">
        <v>2.25</v>
      </c>
      <c r="F33" s="11" t="s">
        <v>67</v>
      </c>
      <c r="G33" s="13" t="s">
        <v>33</v>
      </c>
      <c r="H33" s="13">
        <f>I33+J33</f>
        <v>40</v>
      </c>
      <c r="I33" s="13">
        <v>20</v>
      </c>
      <c r="J33" s="13">
        <v>20</v>
      </c>
      <c r="K33" s="13">
        <v>2</v>
      </c>
      <c r="L33" s="13">
        <v>0</v>
      </c>
      <c r="M33" s="13">
        <v>0</v>
      </c>
    </row>
    <row r="34" spans="1:13" x14ac:dyDescent="0.3">
      <c r="A34" s="58" t="s">
        <v>34</v>
      </c>
      <c r="B34" s="58"/>
      <c r="C34" s="58"/>
      <c r="D34" s="29">
        <f>SUM(D31:D33)</f>
        <v>10</v>
      </c>
      <c r="E34" s="29">
        <f>SUM(E31:E33)</f>
        <v>4.58</v>
      </c>
      <c r="F34" s="29" t="s">
        <v>35</v>
      </c>
      <c r="G34" s="29" t="s">
        <v>35</v>
      </c>
      <c r="H34" s="29">
        <f>SUM(I34:J34)</f>
        <v>90</v>
      </c>
      <c r="I34" s="29">
        <f>SUM(I31:I33)</f>
        <v>30</v>
      </c>
      <c r="J34" s="29">
        <f>SUM(J31:J33)</f>
        <v>60</v>
      </c>
      <c r="K34" s="29">
        <f>SUM(K31:K33)</f>
        <v>6</v>
      </c>
      <c r="L34" s="29">
        <f>SUM(L31:L33)</f>
        <v>0</v>
      </c>
      <c r="M34" s="29">
        <f>SUM(M31:M33)</f>
        <v>0</v>
      </c>
    </row>
    <row r="35" spans="1:13" x14ac:dyDescent="0.3">
      <c r="A35" s="57" t="s">
        <v>36</v>
      </c>
      <c r="B35" s="57"/>
      <c r="C35" s="57"/>
      <c r="D35" s="23" t="s">
        <v>35</v>
      </c>
      <c r="E35" s="19">
        <f>E34</f>
        <v>4.58</v>
      </c>
      <c r="F35" s="19" t="s">
        <v>35</v>
      </c>
      <c r="G35" s="19" t="s">
        <v>35</v>
      </c>
      <c r="H35" s="30">
        <f>SUM(I35:J35)</f>
        <v>40</v>
      </c>
      <c r="I35" s="19">
        <v>0</v>
      </c>
      <c r="J35" s="30">
        <f>'Plan studiów ISI semestry'!J28+'Plan studiów ISI semestry'!J66+'Plan studiów ISI semestry'!J95</f>
        <v>40</v>
      </c>
      <c r="K35" s="30">
        <f>'Plan studiów ISI semestry'!K28+'Plan studiów ISI semestry'!K66+'Plan studiów ISI semestry'!K95</f>
        <v>2</v>
      </c>
      <c r="L35" s="19">
        <f>SUMIF($E31:$E33,"&gt;0",L31:L33)</f>
        <v>0</v>
      </c>
      <c r="M35" s="19">
        <f>SUMIF($E31:$E33,"&gt;0",M31:M33)</f>
        <v>0</v>
      </c>
    </row>
    <row r="36" spans="1:13" x14ac:dyDescent="0.3">
      <c r="A36" s="79" t="s">
        <v>37</v>
      </c>
      <c r="B36" s="79"/>
      <c r="C36" s="79"/>
      <c r="D36" s="36">
        <f>SUMIF(G31:G33,"f",D31:D33)</f>
        <v>0</v>
      </c>
      <c r="E36" s="36">
        <f>SUMIF(G31:G33,"f",E31:E33)</f>
        <v>0</v>
      </c>
      <c r="F36" s="36" t="s">
        <v>35</v>
      </c>
      <c r="G36" s="36" t="s">
        <v>35</v>
      </c>
      <c r="H36" s="36">
        <f t="shared" ref="H36" si="2">SUM(I36:J36)</f>
        <v>0</v>
      </c>
      <c r="I36" s="36">
        <f>SUMIF($G31:$G33,"f",I31:I33)</f>
        <v>0</v>
      </c>
      <c r="J36" s="36">
        <f>SUMIF($G31:$G33,"f",J31:J33)</f>
        <v>0</v>
      </c>
      <c r="K36" s="36">
        <f>SUMIF($G31:$G33,"f",K31:K33)</f>
        <v>0</v>
      </c>
      <c r="L36" s="36">
        <f>SUMIF($G31:$G33,"f",L31:L33)</f>
        <v>0</v>
      </c>
      <c r="M36" s="36">
        <f>SUMIF($G31:$G33,"f",M31:M33)</f>
        <v>0</v>
      </c>
    </row>
    <row r="37" spans="1:13" x14ac:dyDescent="0.3">
      <c r="A37" s="83" t="s">
        <v>39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</row>
    <row r="38" spans="1:13" x14ac:dyDescent="0.3">
      <c r="A38" s="13">
        <v>1</v>
      </c>
      <c r="B38" s="12" t="s">
        <v>15</v>
      </c>
      <c r="C38" s="13">
        <v>1</v>
      </c>
      <c r="D38" s="13">
        <v>5.5</v>
      </c>
      <c r="E38" s="13">
        <v>3.3</v>
      </c>
      <c r="F38" s="13" t="s">
        <v>68</v>
      </c>
      <c r="G38" s="10" t="s">
        <v>33</v>
      </c>
      <c r="H38" s="10">
        <f>I38+J38</f>
        <v>50</v>
      </c>
      <c r="I38" s="10">
        <v>20</v>
      </c>
      <c r="J38" s="10">
        <v>30</v>
      </c>
      <c r="K38" s="10">
        <v>4</v>
      </c>
      <c r="L38" s="13">
        <v>0</v>
      </c>
      <c r="M38" s="13">
        <v>0</v>
      </c>
    </row>
    <row r="39" spans="1:13" x14ac:dyDescent="0.3">
      <c r="A39" s="13">
        <v>2</v>
      </c>
      <c r="B39" s="12" t="s">
        <v>91</v>
      </c>
      <c r="C39" s="13">
        <v>1</v>
      </c>
      <c r="D39" s="13">
        <v>5</v>
      </c>
      <c r="E39" s="13">
        <v>2.5</v>
      </c>
      <c r="F39" s="13" t="s">
        <v>68</v>
      </c>
      <c r="G39" s="10" t="s">
        <v>33</v>
      </c>
      <c r="H39" s="10">
        <f>I39+J39</f>
        <v>40</v>
      </c>
      <c r="I39" s="10">
        <v>20</v>
      </c>
      <c r="J39" s="10">
        <v>20</v>
      </c>
      <c r="K39" s="10">
        <v>4</v>
      </c>
      <c r="L39" s="13">
        <v>0</v>
      </c>
      <c r="M39" s="13">
        <v>0</v>
      </c>
    </row>
    <row r="40" spans="1:13" x14ac:dyDescent="0.3">
      <c r="A40" s="13">
        <v>3</v>
      </c>
      <c r="B40" s="12" t="s">
        <v>96</v>
      </c>
      <c r="C40" s="13">
        <v>2</v>
      </c>
      <c r="D40" s="13">
        <v>5</v>
      </c>
      <c r="E40" s="13">
        <v>2.5</v>
      </c>
      <c r="F40" s="13" t="s">
        <v>68</v>
      </c>
      <c r="G40" s="10" t="s">
        <v>33</v>
      </c>
      <c r="H40" s="10">
        <f>I40+J40</f>
        <v>40</v>
      </c>
      <c r="I40" s="10">
        <v>20</v>
      </c>
      <c r="J40" s="10">
        <v>20</v>
      </c>
      <c r="K40" s="10">
        <v>4</v>
      </c>
      <c r="L40" s="13">
        <v>0</v>
      </c>
      <c r="M40" s="13">
        <v>0</v>
      </c>
    </row>
    <row r="41" spans="1:13" x14ac:dyDescent="0.3">
      <c r="A41" s="13">
        <v>4</v>
      </c>
      <c r="B41" s="12" t="s">
        <v>97</v>
      </c>
      <c r="C41" s="13">
        <v>2</v>
      </c>
      <c r="D41" s="13">
        <v>7.5</v>
      </c>
      <c r="E41" s="13">
        <v>5</v>
      </c>
      <c r="F41" s="11" t="s">
        <v>68</v>
      </c>
      <c r="G41" s="10" t="s">
        <v>33</v>
      </c>
      <c r="H41" s="10">
        <f>I41+J41</f>
        <v>60</v>
      </c>
      <c r="I41" s="10">
        <v>20</v>
      </c>
      <c r="J41" s="10">
        <v>40</v>
      </c>
      <c r="K41" s="10">
        <v>4</v>
      </c>
      <c r="L41" s="13">
        <v>0</v>
      </c>
      <c r="M41" s="13">
        <v>0</v>
      </c>
    </row>
    <row r="42" spans="1:13" x14ac:dyDescent="0.3">
      <c r="A42" s="13">
        <v>5</v>
      </c>
      <c r="B42" s="12" t="s">
        <v>100</v>
      </c>
      <c r="C42" s="13">
        <v>3</v>
      </c>
      <c r="D42" s="13">
        <v>6</v>
      </c>
      <c r="E42" s="13">
        <v>3.6</v>
      </c>
      <c r="F42" s="13" t="s">
        <v>68</v>
      </c>
      <c r="G42" s="10" t="s">
        <v>33</v>
      </c>
      <c r="H42" s="10">
        <f>I42+J42</f>
        <v>50</v>
      </c>
      <c r="I42" s="10">
        <v>20</v>
      </c>
      <c r="J42" s="10">
        <v>30</v>
      </c>
      <c r="K42" s="10">
        <v>4</v>
      </c>
      <c r="L42" s="13">
        <v>0</v>
      </c>
      <c r="M42" s="13">
        <v>0</v>
      </c>
    </row>
    <row r="43" spans="1:13" x14ac:dyDescent="0.3">
      <c r="A43" s="13">
        <v>6</v>
      </c>
      <c r="B43" s="12" t="s">
        <v>101</v>
      </c>
      <c r="C43" s="13">
        <v>3</v>
      </c>
      <c r="D43" s="13">
        <v>6</v>
      </c>
      <c r="E43" s="13">
        <v>3.6</v>
      </c>
      <c r="F43" s="13" t="s">
        <v>68</v>
      </c>
      <c r="G43" s="10" t="s">
        <v>33</v>
      </c>
      <c r="H43" s="10">
        <f t="shared" ref="H43" si="3">I43+J43</f>
        <v>50</v>
      </c>
      <c r="I43" s="10">
        <v>20</v>
      </c>
      <c r="J43" s="10">
        <v>30</v>
      </c>
      <c r="K43" s="10">
        <v>4</v>
      </c>
      <c r="L43" s="13">
        <v>0</v>
      </c>
      <c r="M43" s="13">
        <v>0</v>
      </c>
    </row>
    <row r="44" spans="1:13" x14ac:dyDescent="0.3">
      <c r="A44" s="13">
        <v>7</v>
      </c>
      <c r="B44" s="16" t="s">
        <v>102</v>
      </c>
      <c r="C44" s="13">
        <v>3</v>
      </c>
      <c r="D44" s="13">
        <v>2</v>
      </c>
      <c r="E44" s="13">
        <v>0</v>
      </c>
      <c r="F44" s="11" t="s">
        <v>67</v>
      </c>
      <c r="G44" s="10" t="s">
        <v>33</v>
      </c>
      <c r="H44" s="10">
        <f>I44+J44</f>
        <v>20</v>
      </c>
      <c r="I44" s="10">
        <v>20</v>
      </c>
      <c r="J44" s="10">
        <v>0</v>
      </c>
      <c r="K44" s="10">
        <v>2</v>
      </c>
      <c r="L44" s="13">
        <v>0</v>
      </c>
      <c r="M44" s="13">
        <v>0</v>
      </c>
    </row>
    <row r="45" spans="1:13" x14ac:dyDescent="0.3">
      <c r="A45" s="13">
        <v>8</v>
      </c>
      <c r="B45" s="12" t="s">
        <v>106</v>
      </c>
      <c r="C45" s="13">
        <v>4</v>
      </c>
      <c r="D45" s="13">
        <v>5</v>
      </c>
      <c r="E45" s="13">
        <v>2.5</v>
      </c>
      <c r="F45" s="11" t="s">
        <v>68</v>
      </c>
      <c r="G45" s="13" t="s">
        <v>33</v>
      </c>
      <c r="H45" s="13">
        <f>I45+J45</f>
        <v>40</v>
      </c>
      <c r="I45" s="10">
        <v>20</v>
      </c>
      <c r="J45" s="10">
        <v>20</v>
      </c>
      <c r="K45" s="10">
        <v>4</v>
      </c>
      <c r="L45" s="13">
        <v>0</v>
      </c>
      <c r="M45" s="13">
        <v>0</v>
      </c>
    </row>
    <row r="46" spans="1:13" x14ac:dyDescent="0.3">
      <c r="A46" s="13">
        <v>9</v>
      </c>
      <c r="B46" s="12" t="s">
        <v>115</v>
      </c>
      <c r="C46" s="13">
        <v>5</v>
      </c>
      <c r="D46" s="13">
        <v>5</v>
      </c>
      <c r="E46" s="13">
        <v>2.5</v>
      </c>
      <c r="F46" s="11" t="s">
        <v>68</v>
      </c>
      <c r="G46" s="10" t="s">
        <v>33</v>
      </c>
      <c r="H46" s="10">
        <f>I46+J46</f>
        <v>40</v>
      </c>
      <c r="I46" s="10">
        <v>20</v>
      </c>
      <c r="J46" s="10">
        <v>20</v>
      </c>
      <c r="K46" s="10">
        <v>4</v>
      </c>
      <c r="L46" s="13">
        <v>0</v>
      </c>
      <c r="M46" s="13">
        <v>0</v>
      </c>
    </row>
    <row r="47" spans="1:13" x14ac:dyDescent="0.3">
      <c r="A47" s="13">
        <v>10</v>
      </c>
      <c r="B47" s="15" t="s">
        <v>121</v>
      </c>
      <c r="C47" s="13">
        <v>6</v>
      </c>
      <c r="D47" s="13">
        <v>5</v>
      </c>
      <c r="E47" s="13">
        <v>2.5</v>
      </c>
      <c r="F47" s="11" t="s">
        <v>68</v>
      </c>
      <c r="G47" s="13" t="s">
        <v>33</v>
      </c>
      <c r="H47" s="13">
        <f t="shared" ref="H47:H53" si="4">I47+J47</f>
        <v>40</v>
      </c>
      <c r="I47" s="10">
        <v>20</v>
      </c>
      <c r="J47" s="10">
        <v>20</v>
      </c>
      <c r="K47" s="10">
        <v>4</v>
      </c>
      <c r="L47" s="13">
        <v>0</v>
      </c>
      <c r="M47" s="13">
        <v>0</v>
      </c>
    </row>
    <row r="48" spans="1:13" x14ac:dyDescent="0.3">
      <c r="A48" s="13">
        <v>11</v>
      </c>
      <c r="B48" s="15" t="s">
        <v>122</v>
      </c>
      <c r="C48" s="13">
        <v>6</v>
      </c>
      <c r="D48" s="13">
        <v>2.5</v>
      </c>
      <c r="E48" s="13">
        <v>2.5</v>
      </c>
      <c r="F48" s="11" t="s">
        <v>67</v>
      </c>
      <c r="G48" s="13" t="s">
        <v>32</v>
      </c>
      <c r="H48" s="13">
        <f t="shared" si="4"/>
        <v>20</v>
      </c>
      <c r="I48" s="10">
        <v>0</v>
      </c>
      <c r="J48" s="10">
        <v>20</v>
      </c>
      <c r="K48" s="10">
        <v>2</v>
      </c>
      <c r="L48" s="13">
        <v>0</v>
      </c>
      <c r="M48" s="13">
        <v>0</v>
      </c>
    </row>
    <row r="49" spans="1:13" x14ac:dyDescent="0.3">
      <c r="A49" s="13">
        <v>12</v>
      </c>
      <c r="B49" s="15" t="s">
        <v>120</v>
      </c>
      <c r="C49" s="13">
        <v>6</v>
      </c>
      <c r="D49" s="13">
        <v>1</v>
      </c>
      <c r="E49" s="13">
        <v>0</v>
      </c>
      <c r="F49" s="11" t="s">
        <v>67</v>
      </c>
      <c r="G49" s="13" t="s">
        <v>33</v>
      </c>
      <c r="H49" s="13">
        <f t="shared" si="4"/>
        <v>10</v>
      </c>
      <c r="I49" s="10">
        <v>10</v>
      </c>
      <c r="J49" s="10">
        <v>0</v>
      </c>
      <c r="K49" s="10">
        <v>2</v>
      </c>
      <c r="L49" s="13">
        <v>0</v>
      </c>
      <c r="M49" s="13">
        <v>0</v>
      </c>
    </row>
    <row r="50" spans="1:13" x14ac:dyDescent="0.3">
      <c r="A50" s="13">
        <v>13</v>
      </c>
      <c r="B50" s="15" t="s">
        <v>79</v>
      </c>
      <c r="C50" s="13">
        <v>6</v>
      </c>
      <c r="D50" s="13">
        <v>3.5</v>
      </c>
      <c r="E50" s="13">
        <v>3.5</v>
      </c>
      <c r="F50" s="11" t="s">
        <v>67</v>
      </c>
      <c r="G50" s="13" t="s">
        <v>33</v>
      </c>
      <c r="H50" s="13">
        <f t="shared" si="4"/>
        <v>30</v>
      </c>
      <c r="I50" s="10">
        <v>0</v>
      </c>
      <c r="J50" s="10">
        <v>30</v>
      </c>
      <c r="K50" s="10">
        <v>2</v>
      </c>
      <c r="L50" s="13">
        <v>0</v>
      </c>
      <c r="M50" s="13">
        <v>0</v>
      </c>
    </row>
    <row r="51" spans="1:13" x14ac:dyDescent="0.3">
      <c r="A51" s="13">
        <v>14</v>
      </c>
      <c r="B51" s="18" t="s">
        <v>123</v>
      </c>
      <c r="C51" s="13">
        <v>6</v>
      </c>
      <c r="D51" s="13">
        <v>5</v>
      </c>
      <c r="E51" s="13">
        <v>2.5</v>
      </c>
      <c r="F51" s="11" t="s">
        <v>68</v>
      </c>
      <c r="G51" s="13" t="s">
        <v>33</v>
      </c>
      <c r="H51" s="13">
        <f t="shared" si="4"/>
        <v>40</v>
      </c>
      <c r="I51" s="10">
        <v>20</v>
      </c>
      <c r="J51" s="10">
        <v>20</v>
      </c>
      <c r="K51" s="10">
        <v>4</v>
      </c>
      <c r="L51" s="13">
        <v>0</v>
      </c>
      <c r="M51" s="13">
        <v>0</v>
      </c>
    </row>
    <row r="52" spans="1:13" x14ac:dyDescent="0.3">
      <c r="A52" s="13">
        <v>15</v>
      </c>
      <c r="B52" s="42" t="s">
        <v>131</v>
      </c>
      <c r="C52" s="13">
        <v>7</v>
      </c>
      <c r="D52" s="13">
        <v>15</v>
      </c>
      <c r="E52" s="13">
        <v>10</v>
      </c>
      <c r="F52" s="11" t="s">
        <v>67</v>
      </c>
      <c r="G52" s="13" t="s">
        <v>32</v>
      </c>
      <c r="H52" s="13">
        <f t="shared" si="4"/>
        <v>0</v>
      </c>
      <c r="I52" s="10">
        <v>0</v>
      </c>
      <c r="J52" s="10">
        <v>0</v>
      </c>
      <c r="K52" s="10">
        <v>0</v>
      </c>
      <c r="L52" s="13">
        <v>0</v>
      </c>
      <c r="M52" s="13">
        <v>150</v>
      </c>
    </row>
    <row r="53" spans="1:13" x14ac:dyDescent="0.3">
      <c r="A53" s="13">
        <v>16</v>
      </c>
      <c r="B53" s="15" t="s">
        <v>132</v>
      </c>
      <c r="C53" s="13">
        <v>7</v>
      </c>
      <c r="D53" s="13">
        <v>3.5</v>
      </c>
      <c r="E53" s="13">
        <v>3.5</v>
      </c>
      <c r="F53" s="11" t="s">
        <v>67</v>
      </c>
      <c r="G53" s="13" t="s">
        <v>32</v>
      </c>
      <c r="H53" s="13">
        <f t="shared" si="4"/>
        <v>30</v>
      </c>
      <c r="I53" s="10">
        <v>0</v>
      </c>
      <c r="J53" s="10">
        <v>30</v>
      </c>
      <c r="K53" s="10">
        <v>2</v>
      </c>
      <c r="L53" s="13">
        <v>0</v>
      </c>
      <c r="M53" s="13">
        <v>0</v>
      </c>
    </row>
    <row r="54" spans="1:13" x14ac:dyDescent="0.3">
      <c r="A54" s="67" t="s">
        <v>34</v>
      </c>
      <c r="B54" s="68"/>
      <c r="C54" s="78"/>
      <c r="D54" s="29">
        <f>SUM(D38:D53)</f>
        <v>82.5</v>
      </c>
      <c r="E54" s="29">
        <f>SUM(E38:E53)</f>
        <v>50</v>
      </c>
      <c r="F54" s="29" t="s">
        <v>35</v>
      </c>
      <c r="G54" s="29" t="s">
        <v>35</v>
      </c>
      <c r="H54" s="29">
        <f t="shared" ref="H54:M54" si="5">SUM(H38:H53)</f>
        <v>560</v>
      </c>
      <c r="I54" s="29">
        <f t="shared" si="5"/>
        <v>230</v>
      </c>
      <c r="J54" s="29">
        <f t="shared" si="5"/>
        <v>330</v>
      </c>
      <c r="K54" s="29">
        <f t="shared" si="5"/>
        <v>50</v>
      </c>
      <c r="L54" s="29">
        <f t="shared" si="5"/>
        <v>0</v>
      </c>
      <c r="M54" s="29">
        <f t="shared" si="5"/>
        <v>150</v>
      </c>
    </row>
    <row r="55" spans="1:13" x14ac:dyDescent="0.3">
      <c r="A55" s="75" t="s">
        <v>36</v>
      </c>
      <c r="B55" s="76"/>
      <c r="C55" s="77"/>
      <c r="D55" s="23" t="s">
        <v>35</v>
      </c>
      <c r="E55" s="19">
        <f>E54</f>
        <v>50</v>
      </c>
      <c r="F55" s="19" t="s">
        <v>35</v>
      </c>
      <c r="G55" s="19" t="s">
        <v>35</v>
      </c>
      <c r="H55" s="30">
        <f t="shared" ref="H55" si="6">SUM(I55:J55)</f>
        <v>330</v>
      </c>
      <c r="I55" s="19">
        <v>0</v>
      </c>
      <c r="J55" s="30">
        <f>'Plan studiów ISI semestry'!J34+'Plan studiów ISI semestry'!J72+'Plan studiów ISI semestry'!J102+'Plan studiów ISI semestry'!J124+'Plan studiów ISI semestry'!J150+'Plan studiów ISI semestry'!J179+'Plan studiów ISI semestry'!J203</f>
        <v>330</v>
      </c>
      <c r="K55" s="30">
        <f>'Plan studiów ISI semestry'!K34+'Plan studiów ISI semestry'!K72+'Plan studiów ISI semestry'!K102+'Plan studiów ISI semestry'!K124+'Plan studiów ISI semestry'!K150+'Plan studiów ISI semestry'!K179+'Plan studiów ISI semestry'!K203</f>
        <v>27</v>
      </c>
      <c r="L55" s="19">
        <f>SUMIF($E38:$E53,"&gt;0",L38:L53)</f>
        <v>0</v>
      </c>
      <c r="M55" s="19">
        <f>SUMIF($E38:$E53,"&gt;0",M38:M53)</f>
        <v>150</v>
      </c>
    </row>
    <row r="56" spans="1:13" x14ac:dyDescent="0.3">
      <c r="A56" s="80" t="s">
        <v>37</v>
      </c>
      <c r="B56" s="81"/>
      <c r="C56" s="82"/>
      <c r="D56" s="36">
        <f>SUMIF(G38:G53,"f",D38:D53)</f>
        <v>21</v>
      </c>
      <c r="E56" s="36">
        <f>SUMIF(G38:G53,"f",E38:E53)</f>
        <v>16</v>
      </c>
      <c r="F56" s="36" t="s">
        <v>35</v>
      </c>
      <c r="G56" s="36" t="s">
        <v>35</v>
      </c>
      <c r="H56" s="36">
        <f t="shared" ref="H56" si="7">SUM(I56:J56)</f>
        <v>50</v>
      </c>
      <c r="I56" s="36">
        <f t="shared" ref="I56:M56" si="8">SUMIF($G38:$G53,"f",I38:I53)</f>
        <v>0</v>
      </c>
      <c r="J56" s="36">
        <f t="shared" si="8"/>
        <v>50</v>
      </c>
      <c r="K56" s="36">
        <f t="shared" si="8"/>
        <v>4</v>
      </c>
      <c r="L56" s="36">
        <f t="shared" si="8"/>
        <v>0</v>
      </c>
      <c r="M56" s="36">
        <f t="shared" si="8"/>
        <v>150</v>
      </c>
    </row>
    <row r="57" spans="1:13" x14ac:dyDescent="0.3">
      <c r="A57" s="83" t="s">
        <v>40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</row>
    <row r="58" spans="1:13" x14ac:dyDescent="0.3">
      <c r="A58" s="13">
        <v>1</v>
      </c>
      <c r="B58" s="12" t="s">
        <v>92</v>
      </c>
      <c r="C58" s="13">
        <v>1</v>
      </c>
      <c r="D58" s="13">
        <v>5.5</v>
      </c>
      <c r="E58" s="13">
        <v>1.1000000000000001</v>
      </c>
      <c r="F58" s="11" t="s">
        <v>68</v>
      </c>
      <c r="G58" s="13" t="s">
        <v>32</v>
      </c>
      <c r="H58" s="13">
        <f t="shared" ref="H58:H65" si="9">I58+J58</f>
        <v>50</v>
      </c>
      <c r="I58" s="13">
        <v>20</v>
      </c>
      <c r="J58" s="13">
        <v>30</v>
      </c>
      <c r="K58" s="13">
        <v>4</v>
      </c>
      <c r="L58" s="13">
        <v>0</v>
      </c>
      <c r="M58" s="13">
        <v>0</v>
      </c>
    </row>
    <row r="59" spans="1:13" x14ac:dyDescent="0.3">
      <c r="A59" s="13">
        <v>2</v>
      </c>
      <c r="B59" s="12" t="s">
        <v>93</v>
      </c>
      <c r="C59" s="13">
        <v>1</v>
      </c>
      <c r="D59" s="13">
        <v>5</v>
      </c>
      <c r="E59" s="13">
        <v>1.25</v>
      </c>
      <c r="F59" s="11" t="s">
        <v>68</v>
      </c>
      <c r="G59" s="13" t="s">
        <v>32</v>
      </c>
      <c r="H59" s="13">
        <f t="shared" si="9"/>
        <v>40</v>
      </c>
      <c r="I59" s="13">
        <v>20</v>
      </c>
      <c r="J59" s="13">
        <v>20</v>
      </c>
      <c r="K59" s="13">
        <v>4</v>
      </c>
      <c r="L59" s="13">
        <v>0</v>
      </c>
      <c r="M59" s="13">
        <v>0</v>
      </c>
    </row>
    <row r="60" spans="1:13" x14ac:dyDescent="0.3">
      <c r="A60" s="13">
        <v>3</v>
      </c>
      <c r="B60" s="15" t="s">
        <v>94</v>
      </c>
      <c r="C60" s="13">
        <v>1</v>
      </c>
      <c r="D60" s="13">
        <v>3.5</v>
      </c>
      <c r="E60" s="13">
        <v>3.5</v>
      </c>
      <c r="F60" s="11" t="s">
        <v>67</v>
      </c>
      <c r="G60" s="13" t="s">
        <v>32</v>
      </c>
      <c r="H60" s="13">
        <f t="shared" si="9"/>
        <v>30</v>
      </c>
      <c r="I60" s="10">
        <v>0</v>
      </c>
      <c r="J60" s="10">
        <v>30</v>
      </c>
      <c r="K60" s="10">
        <v>2</v>
      </c>
      <c r="L60" s="13">
        <v>0</v>
      </c>
      <c r="M60" s="13">
        <v>0</v>
      </c>
    </row>
    <row r="61" spans="1:13" x14ac:dyDescent="0.3">
      <c r="A61" s="13">
        <v>4</v>
      </c>
      <c r="B61" s="12" t="s">
        <v>98</v>
      </c>
      <c r="C61" s="13">
        <v>2</v>
      </c>
      <c r="D61" s="13">
        <v>5</v>
      </c>
      <c r="E61" s="13">
        <v>1.25</v>
      </c>
      <c r="F61" s="11" t="s">
        <v>68</v>
      </c>
      <c r="G61" s="13" t="s">
        <v>32</v>
      </c>
      <c r="H61" s="13">
        <f t="shared" si="9"/>
        <v>40</v>
      </c>
      <c r="I61" s="13">
        <v>20</v>
      </c>
      <c r="J61" s="13">
        <v>20</v>
      </c>
      <c r="K61" s="13">
        <v>4</v>
      </c>
      <c r="L61" s="13">
        <v>0</v>
      </c>
      <c r="M61" s="13">
        <v>0</v>
      </c>
    </row>
    <row r="62" spans="1:13" x14ac:dyDescent="0.3">
      <c r="A62" s="13">
        <v>5</v>
      </c>
      <c r="B62" s="15" t="s">
        <v>99</v>
      </c>
      <c r="C62" s="13">
        <v>2</v>
      </c>
      <c r="D62" s="13">
        <v>5</v>
      </c>
      <c r="E62" s="13">
        <v>1.25</v>
      </c>
      <c r="F62" s="11" t="s">
        <v>68</v>
      </c>
      <c r="G62" s="13" t="s">
        <v>32</v>
      </c>
      <c r="H62" s="13">
        <f t="shared" si="9"/>
        <v>40</v>
      </c>
      <c r="I62" s="10">
        <v>20</v>
      </c>
      <c r="J62" s="10">
        <v>20</v>
      </c>
      <c r="K62" s="10">
        <v>4</v>
      </c>
      <c r="L62" s="13">
        <v>0</v>
      </c>
      <c r="M62" s="13">
        <v>0</v>
      </c>
    </row>
    <row r="63" spans="1:13" x14ac:dyDescent="0.3">
      <c r="A63" s="13">
        <v>6</v>
      </c>
      <c r="B63" s="12" t="s">
        <v>103</v>
      </c>
      <c r="C63" s="13">
        <v>3</v>
      </c>
      <c r="D63" s="13">
        <v>3.5</v>
      </c>
      <c r="E63" s="13">
        <v>1.17</v>
      </c>
      <c r="F63" s="11" t="s">
        <v>68</v>
      </c>
      <c r="G63" s="13" t="s">
        <v>32</v>
      </c>
      <c r="H63" s="13">
        <f t="shared" si="9"/>
        <v>35</v>
      </c>
      <c r="I63" s="10">
        <v>15</v>
      </c>
      <c r="J63" s="10">
        <v>20</v>
      </c>
      <c r="K63" s="10">
        <v>4</v>
      </c>
      <c r="L63" s="13">
        <v>0</v>
      </c>
      <c r="M63" s="13">
        <v>0</v>
      </c>
    </row>
    <row r="64" spans="1:13" x14ac:dyDescent="0.3">
      <c r="A64" s="13">
        <v>7</v>
      </c>
      <c r="B64" s="15" t="s">
        <v>104</v>
      </c>
      <c r="C64" s="13">
        <v>3</v>
      </c>
      <c r="D64" s="13">
        <v>6</v>
      </c>
      <c r="E64" s="13">
        <v>2.4</v>
      </c>
      <c r="F64" s="11" t="s">
        <v>68</v>
      </c>
      <c r="G64" s="13" t="s">
        <v>32</v>
      </c>
      <c r="H64" s="13">
        <f t="shared" si="9"/>
        <v>50</v>
      </c>
      <c r="I64" s="10">
        <v>20</v>
      </c>
      <c r="J64" s="10">
        <v>30</v>
      </c>
      <c r="K64" s="10">
        <v>4</v>
      </c>
      <c r="L64" s="13">
        <v>0</v>
      </c>
      <c r="M64" s="13">
        <v>0</v>
      </c>
    </row>
    <row r="65" spans="1:13" x14ac:dyDescent="0.3">
      <c r="A65" s="13">
        <v>8</v>
      </c>
      <c r="B65" s="20" t="s">
        <v>107</v>
      </c>
      <c r="C65" s="13">
        <v>4</v>
      </c>
      <c r="D65" s="13">
        <v>3.5</v>
      </c>
      <c r="E65" s="13">
        <v>1.17</v>
      </c>
      <c r="F65" s="11" t="s">
        <v>67</v>
      </c>
      <c r="G65" s="13" t="s">
        <v>32</v>
      </c>
      <c r="H65" s="13">
        <f t="shared" si="9"/>
        <v>30</v>
      </c>
      <c r="I65" s="13">
        <v>20</v>
      </c>
      <c r="J65" s="13">
        <v>10</v>
      </c>
      <c r="K65" s="13">
        <v>2</v>
      </c>
      <c r="L65" s="13">
        <v>0</v>
      </c>
      <c r="M65" s="13">
        <v>0</v>
      </c>
    </row>
    <row r="66" spans="1:13" ht="28.8" x14ac:dyDescent="0.3">
      <c r="A66" s="19">
        <v>9</v>
      </c>
      <c r="B66" s="38" t="s">
        <v>108</v>
      </c>
      <c r="C66" s="19">
        <v>4</v>
      </c>
      <c r="D66" s="39">
        <v>4.5</v>
      </c>
      <c r="E66" s="19">
        <v>2.25</v>
      </c>
      <c r="F66" s="19" t="s">
        <v>67</v>
      </c>
      <c r="G66" s="19" t="s">
        <v>32</v>
      </c>
      <c r="H66" s="19">
        <f t="shared" ref="H66:H68" si="10">I66+J66</f>
        <v>40</v>
      </c>
      <c r="I66" s="19">
        <v>20</v>
      </c>
      <c r="J66" s="19">
        <v>20</v>
      </c>
      <c r="K66" s="19">
        <v>2</v>
      </c>
      <c r="L66" s="19">
        <v>0</v>
      </c>
      <c r="M66" s="19">
        <v>0</v>
      </c>
    </row>
    <row r="67" spans="1:13" x14ac:dyDescent="0.3">
      <c r="A67" s="13">
        <v>10</v>
      </c>
      <c r="B67" s="12" t="s">
        <v>109</v>
      </c>
      <c r="C67" s="13">
        <v>4</v>
      </c>
      <c r="D67" s="13">
        <v>5</v>
      </c>
      <c r="E67" s="13">
        <v>2.5</v>
      </c>
      <c r="F67" s="11" t="s">
        <v>68</v>
      </c>
      <c r="G67" s="13" t="s">
        <v>32</v>
      </c>
      <c r="H67" s="13">
        <f t="shared" si="10"/>
        <v>40</v>
      </c>
      <c r="I67" s="10">
        <v>20</v>
      </c>
      <c r="J67" s="10">
        <v>20</v>
      </c>
      <c r="K67" s="10">
        <v>4</v>
      </c>
      <c r="L67" s="13">
        <v>0</v>
      </c>
      <c r="M67" s="13">
        <v>0</v>
      </c>
    </row>
    <row r="68" spans="1:13" x14ac:dyDescent="0.3">
      <c r="A68" s="13">
        <v>11</v>
      </c>
      <c r="B68" s="12" t="s">
        <v>110</v>
      </c>
      <c r="C68" s="13">
        <v>4</v>
      </c>
      <c r="D68" s="13">
        <v>5</v>
      </c>
      <c r="E68" s="13">
        <v>2.5</v>
      </c>
      <c r="F68" s="11" t="s">
        <v>68</v>
      </c>
      <c r="G68" s="13" t="s">
        <v>32</v>
      </c>
      <c r="H68" s="13">
        <f t="shared" si="10"/>
        <v>40</v>
      </c>
      <c r="I68" s="10">
        <v>20</v>
      </c>
      <c r="J68" s="10">
        <v>20</v>
      </c>
      <c r="K68" s="10">
        <v>4</v>
      </c>
      <c r="L68" s="13">
        <v>0</v>
      </c>
      <c r="M68" s="13">
        <v>0</v>
      </c>
    </row>
    <row r="69" spans="1:13" x14ac:dyDescent="0.3">
      <c r="A69" s="19">
        <v>12</v>
      </c>
      <c r="B69" s="40" t="s">
        <v>111</v>
      </c>
      <c r="C69" s="13">
        <v>4</v>
      </c>
      <c r="D69" s="13">
        <v>5</v>
      </c>
      <c r="E69" s="13">
        <v>2.5</v>
      </c>
      <c r="F69" s="13" t="s">
        <v>68</v>
      </c>
      <c r="G69" s="10" t="s">
        <v>32</v>
      </c>
      <c r="H69" s="10">
        <f>I69+J69</f>
        <v>40</v>
      </c>
      <c r="I69" s="10">
        <v>20</v>
      </c>
      <c r="J69" s="10">
        <v>20</v>
      </c>
      <c r="K69" s="10">
        <v>4</v>
      </c>
      <c r="L69" s="13">
        <v>0</v>
      </c>
      <c r="M69" s="13">
        <v>0</v>
      </c>
    </row>
    <row r="70" spans="1:13" x14ac:dyDescent="0.3">
      <c r="A70" s="19">
        <v>13</v>
      </c>
      <c r="B70" s="20" t="s">
        <v>114</v>
      </c>
      <c r="C70" s="13">
        <v>5</v>
      </c>
      <c r="D70" s="13">
        <v>4.5</v>
      </c>
      <c r="E70" s="13">
        <v>2.25</v>
      </c>
      <c r="F70" s="13" t="s">
        <v>67</v>
      </c>
      <c r="G70" s="10" t="s">
        <v>32</v>
      </c>
      <c r="H70" s="10">
        <f>I70+J70</f>
        <v>40</v>
      </c>
      <c r="I70" s="10">
        <v>20</v>
      </c>
      <c r="J70" s="10">
        <v>20</v>
      </c>
      <c r="K70" s="10">
        <v>2</v>
      </c>
      <c r="L70" s="13">
        <v>0</v>
      </c>
      <c r="M70" s="13">
        <v>0</v>
      </c>
    </row>
    <row r="71" spans="1:13" x14ac:dyDescent="0.3">
      <c r="A71" s="19">
        <v>14</v>
      </c>
      <c r="B71" s="15" t="s">
        <v>116</v>
      </c>
      <c r="C71" s="13">
        <v>5</v>
      </c>
      <c r="D71" s="13">
        <v>5</v>
      </c>
      <c r="E71" s="13">
        <v>2.5</v>
      </c>
      <c r="F71" s="13" t="s">
        <v>68</v>
      </c>
      <c r="G71" s="13" t="s">
        <v>32</v>
      </c>
      <c r="H71" s="13">
        <f>I71+J71</f>
        <v>40</v>
      </c>
      <c r="I71" s="10">
        <v>20</v>
      </c>
      <c r="J71" s="10">
        <v>20</v>
      </c>
      <c r="K71" s="10">
        <v>4</v>
      </c>
      <c r="L71" s="13">
        <v>0</v>
      </c>
      <c r="M71" s="13">
        <v>0</v>
      </c>
    </row>
    <row r="72" spans="1:13" x14ac:dyDescent="0.3">
      <c r="A72" s="19">
        <v>15</v>
      </c>
      <c r="B72" s="15" t="s">
        <v>117</v>
      </c>
      <c r="C72" s="13">
        <v>5</v>
      </c>
      <c r="D72" s="13">
        <v>4.5</v>
      </c>
      <c r="E72" s="13">
        <v>3.38</v>
      </c>
      <c r="F72" s="13" t="s">
        <v>67</v>
      </c>
      <c r="G72" s="13" t="s">
        <v>32</v>
      </c>
      <c r="H72" s="13">
        <f t="shared" ref="H72:H73" si="11">I72+J72</f>
        <v>40</v>
      </c>
      <c r="I72" s="10">
        <v>10</v>
      </c>
      <c r="J72" s="10">
        <v>30</v>
      </c>
      <c r="K72" s="10">
        <v>2</v>
      </c>
      <c r="L72" s="13">
        <v>0</v>
      </c>
      <c r="M72" s="13">
        <v>0</v>
      </c>
    </row>
    <row r="73" spans="1:13" x14ac:dyDescent="0.3">
      <c r="A73" s="19">
        <v>16</v>
      </c>
      <c r="B73" s="15" t="s">
        <v>9</v>
      </c>
      <c r="C73" s="13">
        <v>5</v>
      </c>
      <c r="D73" s="13">
        <v>3.5</v>
      </c>
      <c r="E73" s="13">
        <v>2.33</v>
      </c>
      <c r="F73" s="13" t="s">
        <v>67</v>
      </c>
      <c r="G73" s="13" t="s">
        <v>32</v>
      </c>
      <c r="H73" s="13">
        <f t="shared" si="11"/>
        <v>30</v>
      </c>
      <c r="I73" s="10">
        <v>10</v>
      </c>
      <c r="J73" s="10">
        <v>20</v>
      </c>
      <c r="K73" s="10">
        <v>2</v>
      </c>
      <c r="L73" s="13">
        <v>0</v>
      </c>
      <c r="M73" s="13">
        <v>0</v>
      </c>
    </row>
    <row r="74" spans="1:13" x14ac:dyDescent="0.3">
      <c r="A74" s="19" t="s">
        <v>155</v>
      </c>
      <c r="B74" s="38" t="s">
        <v>118</v>
      </c>
      <c r="C74" s="13"/>
      <c r="D74" s="13"/>
      <c r="E74" s="13"/>
      <c r="F74" s="13"/>
      <c r="G74" s="13"/>
      <c r="H74" s="13"/>
      <c r="I74" s="10"/>
      <c r="J74" s="10"/>
      <c r="K74" s="10"/>
      <c r="L74" s="13"/>
      <c r="M74" s="13"/>
    </row>
    <row r="75" spans="1:13" x14ac:dyDescent="0.3">
      <c r="A75" s="19" t="s">
        <v>156</v>
      </c>
      <c r="B75" s="38" t="s">
        <v>184</v>
      </c>
      <c r="C75" s="13"/>
      <c r="D75" s="13"/>
      <c r="E75" s="13"/>
      <c r="F75" s="13"/>
      <c r="G75" s="13"/>
      <c r="H75" s="13"/>
      <c r="I75" s="10"/>
      <c r="J75" s="10"/>
      <c r="K75" s="10"/>
      <c r="L75" s="13"/>
      <c r="M75" s="13"/>
    </row>
    <row r="76" spans="1:13" x14ac:dyDescent="0.3">
      <c r="A76" s="19">
        <v>17</v>
      </c>
      <c r="B76" s="41" t="s">
        <v>119</v>
      </c>
      <c r="C76" s="13">
        <v>5</v>
      </c>
      <c r="D76" s="13">
        <v>5</v>
      </c>
      <c r="E76" s="13">
        <v>2.5</v>
      </c>
      <c r="F76" s="11" t="s">
        <v>68</v>
      </c>
      <c r="G76" s="13" t="s">
        <v>32</v>
      </c>
      <c r="H76" s="13">
        <f t="shared" ref="H76:H78" si="12">I76+J76</f>
        <v>40</v>
      </c>
      <c r="I76" s="13">
        <v>20</v>
      </c>
      <c r="J76" s="13">
        <v>20</v>
      </c>
      <c r="K76" s="13">
        <v>4</v>
      </c>
      <c r="L76" s="13">
        <v>0</v>
      </c>
      <c r="M76" s="13">
        <v>0</v>
      </c>
    </row>
    <row r="77" spans="1:13" x14ac:dyDescent="0.3">
      <c r="A77" s="19">
        <v>18</v>
      </c>
      <c r="B77" s="15" t="s">
        <v>124</v>
      </c>
      <c r="C77" s="13">
        <v>6</v>
      </c>
      <c r="D77" s="13">
        <v>5</v>
      </c>
      <c r="E77" s="13">
        <v>2.5</v>
      </c>
      <c r="F77" s="11" t="s">
        <v>68</v>
      </c>
      <c r="G77" s="13" t="s">
        <v>32</v>
      </c>
      <c r="H77" s="13">
        <f t="shared" si="12"/>
        <v>40</v>
      </c>
      <c r="I77" s="10">
        <v>20</v>
      </c>
      <c r="J77" s="10">
        <v>20</v>
      </c>
      <c r="K77" s="10">
        <v>4</v>
      </c>
      <c r="L77" s="13">
        <v>0</v>
      </c>
      <c r="M77" s="13">
        <v>0</v>
      </c>
    </row>
    <row r="78" spans="1:13" x14ac:dyDescent="0.3">
      <c r="A78" s="19">
        <v>19</v>
      </c>
      <c r="B78" s="38" t="s">
        <v>12</v>
      </c>
      <c r="C78" s="13">
        <v>6</v>
      </c>
      <c r="D78" s="13">
        <v>2</v>
      </c>
      <c r="E78" s="13">
        <v>1</v>
      </c>
      <c r="F78" s="11" t="s">
        <v>67</v>
      </c>
      <c r="G78" s="13" t="s">
        <v>32</v>
      </c>
      <c r="H78" s="13">
        <f t="shared" si="12"/>
        <v>20</v>
      </c>
      <c r="I78" s="11">
        <v>10</v>
      </c>
      <c r="J78" s="11">
        <v>10</v>
      </c>
      <c r="K78" s="11">
        <v>2</v>
      </c>
      <c r="L78" s="13">
        <v>0</v>
      </c>
      <c r="M78" s="13">
        <v>0</v>
      </c>
    </row>
    <row r="79" spans="1:13" x14ac:dyDescent="0.3">
      <c r="A79" s="19" t="s">
        <v>139</v>
      </c>
      <c r="B79" s="38" t="s">
        <v>126</v>
      </c>
      <c r="C79" s="13"/>
      <c r="D79" s="13"/>
      <c r="E79" s="13"/>
      <c r="F79" s="13"/>
      <c r="G79" s="13"/>
      <c r="H79" s="13"/>
      <c r="I79" s="10"/>
      <c r="J79" s="10"/>
      <c r="K79" s="10"/>
      <c r="L79" s="13"/>
      <c r="M79" s="13"/>
    </row>
    <row r="80" spans="1:13" x14ac:dyDescent="0.3">
      <c r="A80" s="19" t="s">
        <v>140</v>
      </c>
      <c r="B80" s="38" t="s">
        <v>127</v>
      </c>
      <c r="C80" s="13"/>
      <c r="D80" s="13"/>
      <c r="E80" s="13"/>
      <c r="F80" s="10"/>
      <c r="G80" s="13"/>
      <c r="H80" s="13"/>
      <c r="I80" s="10"/>
      <c r="J80" s="10"/>
      <c r="K80" s="10"/>
      <c r="L80" s="13"/>
      <c r="M80" s="13"/>
    </row>
    <row r="81" spans="1:13" x14ac:dyDescent="0.3">
      <c r="A81" s="19">
        <v>20</v>
      </c>
      <c r="B81" s="38" t="s">
        <v>21</v>
      </c>
      <c r="C81" s="13">
        <v>7</v>
      </c>
      <c r="D81" s="13">
        <v>3.5</v>
      </c>
      <c r="E81" s="13">
        <v>0</v>
      </c>
      <c r="F81" s="10" t="s">
        <v>67</v>
      </c>
      <c r="G81" s="13" t="s">
        <v>32</v>
      </c>
      <c r="H81" s="13">
        <f t="shared" ref="H81" si="13">I81+J81</f>
        <v>30</v>
      </c>
      <c r="I81" s="10">
        <v>30</v>
      </c>
      <c r="J81" s="10">
        <v>0</v>
      </c>
      <c r="K81" s="10">
        <v>2</v>
      </c>
      <c r="L81" s="13">
        <v>0</v>
      </c>
      <c r="M81" s="13">
        <v>0</v>
      </c>
    </row>
    <row r="82" spans="1:13" x14ac:dyDescent="0.3">
      <c r="A82" s="19" t="s">
        <v>141</v>
      </c>
      <c r="B82" s="17" t="s">
        <v>178</v>
      </c>
      <c r="C82" s="13"/>
      <c r="D82" s="13"/>
      <c r="E82" s="13"/>
      <c r="F82" s="13"/>
      <c r="G82" s="13"/>
      <c r="H82" s="13"/>
      <c r="I82" s="10"/>
      <c r="J82" s="10"/>
      <c r="K82" s="10"/>
      <c r="L82" s="13"/>
      <c r="M82" s="13"/>
    </row>
    <row r="83" spans="1:13" x14ac:dyDescent="0.3">
      <c r="A83" s="19" t="s">
        <v>142</v>
      </c>
      <c r="B83" s="38" t="s">
        <v>179</v>
      </c>
      <c r="C83" s="13"/>
      <c r="D83" s="13"/>
      <c r="E83" s="13"/>
      <c r="F83" s="10"/>
      <c r="G83" s="13"/>
      <c r="H83" s="13"/>
      <c r="I83" s="10"/>
      <c r="J83" s="10"/>
      <c r="K83" s="10"/>
      <c r="L83" s="13"/>
      <c r="M83" s="13"/>
    </row>
    <row r="84" spans="1:13" x14ac:dyDescent="0.3">
      <c r="A84" s="19">
        <v>21</v>
      </c>
      <c r="B84" s="38" t="s">
        <v>125</v>
      </c>
      <c r="C84" s="13">
        <v>7</v>
      </c>
      <c r="D84" s="13">
        <v>5</v>
      </c>
      <c r="E84" s="13">
        <v>2.5</v>
      </c>
      <c r="F84" s="11" t="s">
        <v>68</v>
      </c>
      <c r="G84" s="13" t="s">
        <v>32</v>
      </c>
      <c r="H84" s="13">
        <f t="shared" ref="H84" si="14">I84+J84</f>
        <v>40</v>
      </c>
      <c r="I84" s="10">
        <v>20</v>
      </c>
      <c r="J84" s="10">
        <v>20</v>
      </c>
      <c r="K84" s="10">
        <v>4</v>
      </c>
      <c r="L84" s="13">
        <v>0</v>
      </c>
      <c r="M84" s="13">
        <v>0</v>
      </c>
    </row>
    <row r="85" spans="1:13" x14ac:dyDescent="0.3">
      <c r="A85" s="19" t="s">
        <v>182</v>
      </c>
      <c r="B85" s="38" t="s">
        <v>177</v>
      </c>
      <c r="C85" s="13"/>
      <c r="D85" s="13"/>
      <c r="E85" s="13"/>
      <c r="F85" s="11"/>
      <c r="G85" s="13"/>
      <c r="H85" s="13"/>
      <c r="I85" s="10"/>
      <c r="J85" s="10"/>
      <c r="K85" s="10"/>
      <c r="L85" s="13"/>
      <c r="M85" s="13"/>
    </row>
    <row r="86" spans="1:13" x14ac:dyDescent="0.3">
      <c r="A86" s="19" t="s">
        <v>183</v>
      </c>
      <c r="B86" s="38" t="s">
        <v>134</v>
      </c>
      <c r="C86" s="13"/>
      <c r="D86" s="13"/>
      <c r="E86" s="13"/>
      <c r="F86" s="11"/>
      <c r="G86" s="13"/>
      <c r="H86" s="13"/>
      <c r="I86" s="10"/>
      <c r="J86" s="10"/>
      <c r="K86" s="10"/>
      <c r="L86" s="13"/>
      <c r="M86" s="13"/>
    </row>
    <row r="87" spans="1:13" x14ac:dyDescent="0.3">
      <c r="A87" s="19">
        <v>22</v>
      </c>
      <c r="B87" s="17" t="s">
        <v>135</v>
      </c>
      <c r="C87" s="13">
        <v>7</v>
      </c>
      <c r="D87" s="13">
        <v>3</v>
      </c>
      <c r="E87" s="13">
        <v>3</v>
      </c>
      <c r="F87" s="11" t="s">
        <v>67</v>
      </c>
      <c r="G87" s="13" t="s">
        <v>32</v>
      </c>
      <c r="H87" s="13">
        <f t="shared" ref="H87" si="15">I87+J87</f>
        <v>30</v>
      </c>
      <c r="I87" s="10">
        <v>0</v>
      </c>
      <c r="J87" s="10">
        <v>30</v>
      </c>
      <c r="K87" s="10">
        <v>2</v>
      </c>
      <c r="L87" s="13">
        <v>0</v>
      </c>
      <c r="M87" s="13">
        <v>0</v>
      </c>
    </row>
    <row r="88" spans="1:13" x14ac:dyDescent="0.3">
      <c r="A88" s="67" t="s">
        <v>34</v>
      </c>
      <c r="B88" s="68"/>
      <c r="C88" s="78"/>
      <c r="D88" s="29">
        <f>SUM(D58:D87)</f>
        <v>97.5</v>
      </c>
      <c r="E88" s="29">
        <f>SUM(E58:E87)</f>
        <v>44.8</v>
      </c>
      <c r="F88" s="29" t="s">
        <v>35</v>
      </c>
      <c r="G88" s="29" t="s">
        <v>35</v>
      </c>
      <c r="H88" s="29">
        <f>SUM(I88:J88)</f>
        <v>825</v>
      </c>
      <c r="I88" s="29">
        <f>SUM(I58:I87)</f>
        <v>375</v>
      </c>
      <c r="J88" s="29">
        <f>SUM(J58:J87)</f>
        <v>450</v>
      </c>
      <c r="K88" s="29">
        <f>SUM(K58:K87)</f>
        <v>70</v>
      </c>
      <c r="L88" s="29">
        <f>SUM(L58:L87)</f>
        <v>0</v>
      </c>
      <c r="M88" s="29">
        <f>SUM(M58:M87)</f>
        <v>0</v>
      </c>
    </row>
    <row r="89" spans="1:13" x14ac:dyDescent="0.3">
      <c r="A89" s="75" t="s">
        <v>36</v>
      </c>
      <c r="B89" s="76"/>
      <c r="C89" s="77"/>
      <c r="D89" s="23" t="s">
        <v>35</v>
      </c>
      <c r="E89" s="19">
        <f>E88</f>
        <v>44.8</v>
      </c>
      <c r="F89" s="19" t="s">
        <v>35</v>
      </c>
      <c r="G89" s="19" t="s">
        <v>35</v>
      </c>
      <c r="H89" s="30">
        <f>SUM(I89:J89)</f>
        <v>382</v>
      </c>
      <c r="I89" s="19">
        <v>0</v>
      </c>
      <c r="J89" s="30">
        <f>'Plan studiów ISI semestry'!J41+'Plan studiów ISI semestry'!J78+'Plan studiów ISI semestry'!J108+'Plan studiów ISI semestry'!J133+'Plan studiów ISI semestry'!J159+'Plan studiów ISI semestry'!J185+'Plan studiów ISI semestry'!J210</f>
        <v>382</v>
      </c>
      <c r="K89" s="30">
        <f>'Plan studiów ISI semestry'!K41+'Plan studiów ISI semestry'!K78+'Plan studiów ISI semestry'!K108+'Plan studiów ISI semestry'!K133+'Plan studiów ISI semestry'!K159+'Plan studiów ISI semestry'!K185+'Plan studiów ISI semestry'!K210</f>
        <v>32</v>
      </c>
      <c r="L89" s="19">
        <f>SUMIF($E58:$E87,"&gt;0",L58:L87)</f>
        <v>0</v>
      </c>
      <c r="M89" s="19">
        <f>SUMIF($E58:$E87,"&gt;0",M58:M87)</f>
        <v>0</v>
      </c>
    </row>
    <row r="90" spans="1:13" x14ac:dyDescent="0.3">
      <c r="A90" s="80" t="s">
        <v>37</v>
      </c>
      <c r="B90" s="81"/>
      <c r="C90" s="82"/>
      <c r="D90" s="36">
        <f>SUMIF(G58:G87,"f",D58:D87)</f>
        <v>97.5</v>
      </c>
      <c r="E90" s="36">
        <f>SUMIF(G58:G87,"f",E58:E87)</f>
        <v>44.8</v>
      </c>
      <c r="F90" s="36" t="s">
        <v>35</v>
      </c>
      <c r="G90" s="36" t="s">
        <v>35</v>
      </c>
      <c r="H90" s="36">
        <f t="shared" ref="H90" si="16">SUM(I90:J90)</f>
        <v>825</v>
      </c>
      <c r="I90" s="36">
        <f>SUMIF($G58:$G87,"f",I58:I87)</f>
        <v>375</v>
      </c>
      <c r="J90" s="36">
        <f>SUMIF($G58:$G87,"f",J58:J87)</f>
        <v>450</v>
      </c>
      <c r="K90" s="36">
        <f>SUMIF($G58:$G87,"f",K58:K87)</f>
        <v>70</v>
      </c>
      <c r="L90" s="36">
        <f>SUMIF($G58:$G87,"f",L58:L87)</f>
        <v>0</v>
      </c>
      <c r="M90" s="36">
        <f>SUMIF($G58:$G87,"f",M58:M87)</f>
        <v>0</v>
      </c>
    </row>
    <row r="91" spans="1:13" x14ac:dyDescent="0.3">
      <c r="A91" s="83" t="s">
        <v>41</v>
      </c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</row>
    <row r="92" spans="1:13" x14ac:dyDescent="0.3">
      <c r="A92" s="13">
        <v>1</v>
      </c>
      <c r="B92" s="15" t="s">
        <v>19</v>
      </c>
      <c r="C92" s="31">
        <v>6</v>
      </c>
      <c r="D92" s="13">
        <v>6</v>
      </c>
      <c r="E92" s="13">
        <v>6</v>
      </c>
      <c r="F92" s="11" t="s">
        <v>67</v>
      </c>
      <c r="G92" s="13" t="s">
        <v>32</v>
      </c>
      <c r="H92" s="19">
        <f>I92+J92</f>
        <v>0</v>
      </c>
      <c r="I92" s="10">
        <v>0</v>
      </c>
      <c r="J92" s="10">
        <v>0</v>
      </c>
      <c r="K92" s="10">
        <v>0</v>
      </c>
      <c r="L92" s="13">
        <v>160</v>
      </c>
      <c r="M92" s="13">
        <v>0</v>
      </c>
    </row>
    <row r="93" spans="1:13" x14ac:dyDescent="0.3">
      <c r="A93" s="58" t="s">
        <v>34</v>
      </c>
      <c r="B93" s="58"/>
      <c r="C93" s="58"/>
      <c r="D93" s="29">
        <f>SUM(D92)</f>
        <v>6</v>
      </c>
      <c r="E93" s="29">
        <f>SUM(E92)</f>
        <v>6</v>
      </c>
      <c r="F93" s="29" t="s">
        <v>35</v>
      </c>
      <c r="G93" s="29" t="s">
        <v>35</v>
      </c>
      <c r="H93" s="29">
        <f>SUM(I93:J93)</f>
        <v>0</v>
      </c>
      <c r="I93" s="29">
        <f t="shared" ref="I93:L93" si="17">SUM(I91:I92)</f>
        <v>0</v>
      </c>
      <c r="J93" s="29">
        <f>SUM(J92)</f>
        <v>0</v>
      </c>
      <c r="K93" s="29">
        <f>SUM(K92)</f>
        <v>0</v>
      </c>
      <c r="L93" s="29">
        <f t="shared" si="17"/>
        <v>160</v>
      </c>
      <c r="M93" s="29">
        <f t="shared" ref="M93" si="18">SUM(M91:M92)</f>
        <v>0</v>
      </c>
    </row>
    <row r="94" spans="1:13" x14ac:dyDescent="0.3">
      <c r="A94" s="57" t="s">
        <v>36</v>
      </c>
      <c r="B94" s="57"/>
      <c r="C94" s="57"/>
      <c r="D94" s="23" t="s">
        <v>35</v>
      </c>
      <c r="E94" s="19">
        <f>E93</f>
        <v>6</v>
      </c>
      <c r="F94" s="19" t="s">
        <v>35</v>
      </c>
      <c r="G94" s="19" t="s">
        <v>35</v>
      </c>
      <c r="H94" s="30">
        <f t="shared" ref="H94:H95" si="19">SUM(I94:J94)</f>
        <v>0</v>
      </c>
      <c r="I94" s="19">
        <v>0</v>
      </c>
      <c r="J94" s="30">
        <f>'Plan studiów ISI semestry'!J190</f>
        <v>0</v>
      </c>
      <c r="K94" s="30">
        <f>'Plan studiów ISI semestry'!K190</f>
        <v>0</v>
      </c>
      <c r="L94" s="19">
        <f t="shared" ref="L94:M94" si="20">SUMIF($E92,"&gt;0",L92)</f>
        <v>160</v>
      </c>
      <c r="M94" s="19">
        <f t="shared" si="20"/>
        <v>0</v>
      </c>
    </row>
    <row r="95" spans="1:13" x14ac:dyDescent="0.3">
      <c r="A95" s="79" t="s">
        <v>37</v>
      </c>
      <c r="B95" s="79"/>
      <c r="C95" s="79"/>
      <c r="D95" s="36">
        <f>SUMIF(G92,"f",D92)</f>
        <v>6</v>
      </c>
      <c r="E95" s="36">
        <f>SUMIF(G92,"f",E92)</f>
        <v>6</v>
      </c>
      <c r="F95" s="36" t="s">
        <v>35</v>
      </c>
      <c r="G95" s="36" t="s">
        <v>35</v>
      </c>
      <c r="H95" s="36">
        <f t="shared" si="19"/>
        <v>0</v>
      </c>
      <c r="I95" s="36">
        <f>SUMIF($G92,"f",I92)</f>
        <v>0</v>
      </c>
      <c r="J95" s="36">
        <f t="shared" ref="J95:L95" si="21">SUMIF($G92,"f",J92)</f>
        <v>0</v>
      </c>
      <c r="K95" s="36">
        <f t="shared" si="21"/>
        <v>0</v>
      </c>
      <c r="L95" s="36">
        <f t="shared" si="21"/>
        <v>160</v>
      </c>
      <c r="M95" s="36">
        <f t="shared" ref="M95" si="22">SUMIF($G92,"f",M92)</f>
        <v>0</v>
      </c>
    </row>
    <row r="96" spans="1:13" x14ac:dyDescent="0.3">
      <c r="A96" s="83" t="s">
        <v>42</v>
      </c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</row>
    <row r="97" spans="1:13" x14ac:dyDescent="0.3">
      <c r="A97" s="13">
        <v>1</v>
      </c>
      <c r="B97" s="12" t="s">
        <v>5</v>
      </c>
      <c r="C97" s="13">
        <v>1</v>
      </c>
      <c r="D97" s="10">
        <v>0.25</v>
      </c>
      <c r="E97" s="13">
        <v>0</v>
      </c>
      <c r="F97" s="14" t="s">
        <v>69</v>
      </c>
      <c r="G97" s="13" t="s">
        <v>33</v>
      </c>
      <c r="H97" s="13">
        <f>I97+J97</f>
        <v>2</v>
      </c>
      <c r="I97" s="10">
        <v>2</v>
      </c>
      <c r="J97" s="10">
        <v>0</v>
      </c>
      <c r="K97" s="10">
        <v>0</v>
      </c>
      <c r="L97" s="13">
        <v>0</v>
      </c>
      <c r="M97" s="13">
        <v>0</v>
      </c>
    </row>
    <row r="98" spans="1:13" x14ac:dyDescent="0.3">
      <c r="A98" s="13">
        <v>2</v>
      </c>
      <c r="B98" s="12" t="s">
        <v>6</v>
      </c>
      <c r="C98" s="13">
        <v>1</v>
      </c>
      <c r="D98" s="10">
        <v>0.5</v>
      </c>
      <c r="E98" s="13">
        <v>0</v>
      </c>
      <c r="F98" s="14" t="s">
        <v>69</v>
      </c>
      <c r="G98" s="13" t="s">
        <v>33</v>
      </c>
      <c r="H98" s="13">
        <f>I98+J98</f>
        <v>4</v>
      </c>
      <c r="I98" s="10">
        <v>4</v>
      </c>
      <c r="J98" s="10">
        <v>0</v>
      </c>
      <c r="K98" s="10">
        <v>0</v>
      </c>
      <c r="L98" s="13">
        <v>0</v>
      </c>
      <c r="M98" s="13">
        <v>0</v>
      </c>
    </row>
    <row r="99" spans="1:13" x14ac:dyDescent="0.3">
      <c r="A99" s="19">
        <v>3</v>
      </c>
      <c r="B99" s="9" t="s">
        <v>112</v>
      </c>
      <c r="C99" s="10">
        <v>5</v>
      </c>
      <c r="D99" s="10">
        <v>0.5</v>
      </c>
      <c r="E99" s="13">
        <v>0</v>
      </c>
      <c r="F99" s="13" t="s">
        <v>69</v>
      </c>
      <c r="G99" s="13" t="s">
        <v>33</v>
      </c>
      <c r="H99" s="13">
        <f t="shared" ref="H99" si="23">I99+J99</f>
        <v>4</v>
      </c>
      <c r="I99" s="10">
        <v>4</v>
      </c>
      <c r="J99" s="10">
        <v>0</v>
      </c>
      <c r="K99" s="10">
        <v>0</v>
      </c>
      <c r="L99" s="13">
        <v>0</v>
      </c>
      <c r="M99" s="13">
        <v>0</v>
      </c>
    </row>
    <row r="100" spans="1:13" x14ac:dyDescent="0.3">
      <c r="A100" s="13">
        <v>4</v>
      </c>
      <c r="B100" s="12" t="s">
        <v>186</v>
      </c>
      <c r="C100" s="13">
        <v>1</v>
      </c>
      <c r="D100" s="10">
        <v>0.25</v>
      </c>
      <c r="E100" s="13">
        <v>0</v>
      </c>
      <c r="F100" s="14" t="s">
        <v>69</v>
      </c>
      <c r="G100" s="13" t="s">
        <v>33</v>
      </c>
      <c r="H100" s="13">
        <f>I100+J100</f>
        <v>2</v>
      </c>
      <c r="I100" s="10">
        <v>2</v>
      </c>
      <c r="J100" s="10">
        <v>0</v>
      </c>
      <c r="K100" s="10">
        <v>0</v>
      </c>
      <c r="L100" s="13">
        <v>0</v>
      </c>
      <c r="M100" s="13">
        <v>0</v>
      </c>
    </row>
    <row r="101" spans="1:13" x14ac:dyDescent="0.3">
      <c r="A101" s="13">
        <v>5</v>
      </c>
      <c r="B101" s="48" t="s">
        <v>187</v>
      </c>
      <c r="C101" s="13">
        <v>1</v>
      </c>
      <c r="D101" s="10">
        <v>0.5</v>
      </c>
      <c r="E101" s="13">
        <v>0</v>
      </c>
      <c r="F101" s="14" t="s">
        <v>69</v>
      </c>
      <c r="G101" s="13" t="s">
        <v>33</v>
      </c>
      <c r="H101" s="13">
        <f>I101+J101</f>
        <v>4</v>
      </c>
      <c r="I101" s="10">
        <v>4</v>
      </c>
      <c r="J101" s="10">
        <v>0</v>
      </c>
      <c r="K101" s="10">
        <v>0</v>
      </c>
      <c r="L101" s="13">
        <v>0</v>
      </c>
      <c r="M101" s="13">
        <v>0</v>
      </c>
    </row>
    <row r="102" spans="1:13" x14ac:dyDescent="0.3">
      <c r="A102" s="67" t="s">
        <v>34</v>
      </c>
      <c r="B102" s="68"/>
      <c r="C102" s="78"/>
      <c r="D102" s="29">
        <f>SUM(D97:D101)</f>
        <v>2</v>
      </c>
      <c r="E102" s="29">
        <f>SUM(E97:E101)</f>
        <v>0</v>
      </c>
      <c r="F102" s="29" t="s">
        <v>35</v>
      </c>
      <c r="G102" s="29" t="s">
        <v>35</v>
      </c>
      <c r="H102" s="29">
        <f>SUM(I102:J102)</f>
        <v>16</v>
      </c>
      <c r="I102" s="29">
        <f>SUM(I97:I101)</f>
        <v>16</v>
      </c>
      <c r="J102" s="29">
        <f>SUM(J97:J101)</f>
        <v>0</v>
      </c>
      <c r="K102" s="29">
        <f>SUM(K97:K101)</f>
        <v>0</v>
      </c>
      <c r="L102" s="29">
        <f t="shared" ref="L102:M102" si="24">SUM(L97:L101)</f>
        <v>0</v>
      </c>
      <c r="M102" s="29">
        <f t="shared" si="24"/>
        <v>0</v>
      </c>
    </row>
    <row r="103" spans="1:13" x14ac:dyDescent="0.3">
      <c r="A103" s="75" t="s">
        <v>36</v>
      </c>
      <c r="B103" s="76"/>
      <c r="C103" s="77"/>
      <c r="D103" s="23" t="s">
        <v>35</v>
      </c>
      <c r="E103" s="19">
        <f>E102</f>
        <v>0</v>
      </c>
      <c r="F103" s="19" t="s">
        <v>35</v>
      </c>
      <c r="G103" s="19" t="s">
        <v>35</v>
      </c>
      <c r="H103" s="30">
        <f t="shared" ref="H103" si="25">SUM(I103:J103)</f>
        <v>0</v>
      </c>
      <c r="I103" s="19">
        <v>0</v>
      </c>
      <c r="J103" s="30">
        <f>'Plan studiów ISI semestry'!J49+'Plan studiów ISI semestry'!J164</f>
        <v>0</v>
      </c>
      <c r="K103" s="30">
        <f>'Plan studiów ISI semestry'!K49+'Plan studiów ISI semestry'!K164</f>
        <v>0</v>
      </c>
      <c r="L103" s="19">
        <f>SUMIF($E97:$E101,"&gt;0",L97:L101)</f>
        <v>0</v>
      </c>
      <c r="M103" s="19">
        <f>SUMIF($E97:$E101,"&gt;0",M97:M101)</f>
        <v>0</v>
      </c>
    </row>
    <row r="104" spans="1:13" x14ac:dyDescent="0.3">
      <c r="A104" s="75" t="s">
        <v>37</v>
      </c>
      <c r="B104" s="76"/>
      <c r="C104" s="77"/>
      <c r="D104" s="19">
        <f>SUMIF(G97:G101,"f",D97:D101)</f>
        <v>0</v>
      </c>
      <c r="E104" s="19">
        <f>SUMIF(G97:G101,"f",E97:E101)</f>
        <v>0</v>
      </c>
      <c r="F104" s="19" t="s">
        <v>35</v>
      </c>
      <c r="G104" s="19" t="s">
        <v>35</v>
      </c>
      <c r="H104" s="19">
        <f t="shared" ref="H104" si="26">SUM(I104:J104)</f>
        <v>0</v>
      </c>
      <c r="I104" s="19">
        <f t="shared" ref="I104:J104" si="27">SUMIF($G97:$G101,"f",I97:I101)</f>
        <v>0</v>
      </c>
      <c r="J104" s="19">
        <f t="shared" si="27"/>
        <v>0</v>
      </c>
      <c r="K104" s="19">
        <f>SUMIF($G97:$G101,"f",K97:K101)</f>
        <v>0</v>
      </c>
      <c r="L104" s="19">
        <f>SUMIF($G97:$G101,"f",L97:L101)</f>
        <v>0</v>
      </c>
      <c r="M104" s="19">
        <f>SUMIF($G97:$G101,"f",M97:M101)</f>
        <v>0</v>
      </c>
    </row>
    <row r="105" spans="1:13" x14ac:dyDescent="0.3">
      <c r="A105" s="35"/>
      <c r="B105" s="35"/>
      <c r="C105" s="35"/>
    </row>
  </sheetData>
  <sortState xmlns:xlrd2="http://schemas.microsoft.com/office/spreadsheetml/2017/richdata2" ref="B51:M52">
    <sortCondition ref="B51:B52"/>
  </sortState>
  <mergeCells count="40">
    <mergeCell ref="A19:M19"/>
    <mergeCell ref="A20:M20"/>
    <mergeCell ref="A30:M30"/>
    <mergeCell ref="F17:F18"/>
    <mergeCell ref="G17:G18"/>
    <mergeCell ref="L17:L18"/>
    <mergeCell ref="H17:K17"/>
    <mergeCell ref="M17:M18"/>
    <mergeCell ref="A17:A18"/>
    <mergeCell ref="B17:B18"/>
    <mergeCell ref="C17:C18"/>
    <mergeCell ref="D17:D18"/>
    <mergeCell ref="E17:E18"/>
    <mergeCell ref="A1:L1"/>
    <mergeCell ref="A2:L2"/>
    <mergeCell ref="A5:L5"/>
    <mergeCell ref="A6:L6"/>
    <mergeCell ref="A7:L7"/>
    <mergeCell ref="A57:M57"/>
    <mergeCell ref="A27:C27"/>
    <mergeCell ref="A28:C28"/>
    <mergeCell ref="A34:C34"/>
    <mergeCell ref="A35:C35"/>
    <mergeCell ref="A56:C56"/>
    <mergeCell ref="A54:C54"/>
    <mergeCell ref="A55:C55"/>
    <mergeCell ref="A29:C29"/>
    <mergeCell ref="A36:C36"/>
    <mergeCell ref="A37:M37"/>
    <mergeCell ref="A103:C103"/>
    <mergeCell ref="A104:C104"/>
    <mergeCell ref="A88:C88"/>
    <mergeCell ref="A89:C89"/>
    <mergeCell ref="A94:C94"/>
    <mergeCell ref="A95:C95"/>
    <mergeCell ref="A93:C93"/>
    <mergeCell ref="A102:C102"/>
    <mergeCell ref="A90:C90"/>
    <mergeCell ref="A91:M91"/>
    <mergeCell ref="A96:M96"/>
  </mergeCells>
  <pageMargins left="0.70866141732283472" right="0.70866141732283472" top="0.74803149606299213" bottom="0.55118110236220474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0AE4B-F72B-473F-80A0-4F640E7EE41E}">
  <dimension ref="A1:J54"/>
  <sheetViews>
    <sheetView zoomScaleNormal="100" workbookViewId="0">
      <selection activeCell="J30" sqref="J30"/>
    </sheetView>
  </sheetViews>
  <sheetFormatPr defaultRowHeight="14.4" x14ac:dyDescent="0.3"/>
  <cols>
    <col min="1" max="1" width="5.77734375" style="2" customWidth="1"/>
    <col min="2" max="2" width="55.77734375" style="2" customWidth="1"/>
    <col min="3" max="10" width="8.77734375" style="2" customWidth="1"/>
    <col min="11" max="16384" width="8.88671875" style="2"/>
  </cols>
  <sheetData>
    <row r="1" spans="1:10" x14ac:dyDescent="0.3">
      <c r="A1" s="73"/>
      <c r="B1" s="73"/>
      <c r="C1" s="73"/>
      <c r="D1" s="73"/>
      <c r="E1" s="73"/>
      <c r="F1" s="73"/>
      <c r="G1" s="73"/>
      <c r="H1" s="73"/>
      <c r="I1" s="73"/>
    </row>
    <row r="3" spans="1:10" x14ac:dyDescent="0.3">
      <c r="A3" s="53" t="s">
        <v>43</v>
      </c>
      <c r="C3" s="54"/>
      <c r="D3" s="54"/>
      <c r="E3" s="54"/>
    </row>
    <row r="4" spans="1:10" ht="72" customHeight="1" x14ac:dyDescent="0.3">
      <c r="A4" s="108" t="s">
        <v>22</v>
      </c>
      <c r="B4" s="108" t="s">
        <v>23</v>
      </c>
      <c r="C4" s="110" t="s">
        <v>25</v>
      </c>
      <c r="D4" s="110" t="s">
        <v>26</v>
      </c>
      <c r="E4" s="112" t="s">
        <v>29</v>
      </c>
      <c r="F4" s="113"/>
      <c r="G4" s="113"/>
      <c r="H4" s="114"/>
      <c r="I4" s="89" t="s">
        <v>89</v>
      </c>
      <c r="J4" s="89" t="s">
        <v>131</v>
      </c>
    </row>
    <row r="5" spans="1:10" ht="72" customHeight="1" x14ac:dyDescent="0.3">
      <c r="A5" s="109"/>
      <c r="B5" s="109"/>
      <c r="C5" s="111"/>
      <c r="D5" s="111"/>
      <c r="E5" s="4" t="s">
        <v>2</v>
      </c>
      <c r="F5" s="5" t="s">
        <v>3</v>
      </c>
      <c r="G5" s="5" t="s">
        <v>4</v>
      </c>
      <c r="H5" s="5" t="s">
        <v>64</v>
      </c>
      <c r="I5" s="90"/>
      <c r="J5" s="90"/>
    </row>
    <row r="6" spans="1:10" s="53" customFormat="1" x14ac:dyDescent="0.3">
      <c r="A6" s="98" t="s">
        <v>44</v>
      </c>
      <c r="B6" s="106"/>
      <c r="C6" s="3">
        <f>C9+C13+C17+C21+C25+C29</f>
        <v>210</v>
      </c>
      <c r="D6" s="3">
        <f>D10+D14+D18+D22+D26+D30</f>
        <v>105.38</v>
      </c>
      <c r="E6" s="3">
        <f>E9+E13+E17+E21+E25+E29</f>
        <v>1643</v>
      </c>
      <c r="F6" s="3">
        <f t="shared" ref="F6:J6" si="0">F9+F13+F17+F21+F25+F29</f>
        <v>683</v>
      </c>
      <c r="G6" s="3">
        <f t="shared" si="0"/>
        <v>960</v>
      </c>
      <c r="H6" s="3">
        <f t="shared" si="0"/>
        <v>132</v>
      </c>
      <c r="I6" s="3">
        <f t="shared" si="0"/>
        <v>160</v>
      </c>
      <c r="J6" s="3">
        <f t="shared" si="0"/>
        <v>150</v>
      </c>
    </row>
    <row r="7" spans="1:10" x14ac:dyDescent="0.3">
      <c r="A7" s="115" t="s">
        <v>30</v>
      </c>
      <c r="B7" s="116"/>
      <c r="C7" s="116"/>
      <c r="D7" s="116"/>
      <c r="E7" s="116"/>
      <c r="F7" s="116"/>
      <c r="G7" s="116"/>
      <c r="H7" s="116"/>
      <c r="I7" s="116"/>
      <c r="J7" s="116"/>
    </row>
    <row r="8" spans="1:10" x14ac:dyDescent="0.3">
      <c r="A8" s="98" t="s">
        <v>31</v>
      </c>
      <c r="B8" s="99"/>
      <c r="C8" s="99"/>
      <c r="D8" s="99"/>
      <c r="E8" s="99"/>
      <c r="F8" s="99"/>
      <c r="G8" s="99"/>
      <c r="H8" s="99"/>
      <c r="I8" s="99"/>
      <c r="J8" s="99"/>
    </row>
    <row r="9" spans="1:10" s="53" customFormat="1" x14ac:dyDescent="0.3">
      <c r="A9" s="100" t="s">
        <v>34</v>
      </c>
      <c r="B9" s="101"/>
      <c r="C9" s="3">
        <f>'Plan studiów ISI'!D27</f>
        <v>12</v>
      </c>
      <c r="D9" s="3">
        <f>'Plan studiów ISI'!E27</f>
        <v>0</v>
      </c>
      <c r="E9" s="3">
        <f>'Plan studiów ISI'!H27</f>
        <v>152</v>
      </c>
      <c r="F9" s="3">
        <f>'Plan studiów ISI'!I27</f>
        <v>32</v>
      </c>
      <c r="G9" s="3">
        <f>'Plan studiów ISI'!J27</f>
        <v>120</v>
      </c>
      <c r="H9" s="3">
        <f>'Plan studiów ISI'!K27</f>
        <v>6</v>
      </c>
      <c r="I9" s="3">
        <f>'Plan studiów ISI'!L27</f>
        <v>0</v>
      </c>
      <c r="J9" s="3">
        <f>'Plan studiów ISI'!M27</f>
        <v>0</v>
      </c>
    </row>
    <row r="10" spans="1:10" x14ac:dyDescent="0.3">
      <c r="A10" s="102" t="s">
        <v>36</v>
      </c>
      <c r="B10" s="103"/>
      <c r="C10" s="1" t="str">
        <f>'Plan studiów ISI'!D28</f>
        <v>x</v>
      </c>
      <c r="D10" s="1">
        <f>'Plan studiów ISI'!E28</f>
        <v>0</v>
      </c>
      <c r="E10" s="1">
        <f>'Plan studiów ISI'!H28</f>
        <v>0</v>
      </c>
      <c r="F10" s="1">
        <f>'Plan studiów ISI'!I28</f>
        <v>0</v>
      </c>
      <c r="G10" s="1">
        <f>'Plan studiów ISI'!J28</f>
        <v>0</v>
      </c>
      <c r="H10" s="1">
        <f>'Plan studiów ISI'!K28</f>
        <v>0</v>
      </c>
      <c r="I10" s="1">
        <f>'Plan studiów ISI'!L28</f>
        <v>0</v>
      </c>
      <c r="J10" s="1">
        <f>'Plan studiów ISI'!M28</f>
        <v>0</v>
      </c>
    </row>
    <row r="11" spans="1:10" x14ac:dyDescent="0.3">
      <c r="A11" s="102" t="s">
        <v>37</v>
      </c>
      <c r="B11" s="103"/>
      <c r="C11" s="1">
        <f>'Plan studiów ISI'!D29</f>
        <v>12</v>
      </c>
      <c r="D11" s="1">
        <f>'Plan studiów ISI'!E29</f>
        <v>0</v>
      </c>
      <c r="E11" s="1">
        <f>'Plan studiów ISI'!H29</f>
        <v>152</v>
      </c>
      <c r="F11" s="1">
        <f>'Plan studiów ISI'!I29</f>
        <v>32</v>
      </c>
      <c r="G11" s="1">
        <f>'Plan studiów ISI'!J29</f>
        <v>120</v>
      </c>
      <c r="H11" s="1">
        <f>'Plan studiów ISI'!K29</f>
        <v>6</v>
      </c>
      <c r="I11" s="1">
        <f>'Plan studiów ISI'!L29</f>
        <v>0</v>
      </c>
      <c r="J11" s="1">
        <f>'Plan studiów ISI'!M29</f>
        <v>0</v>
      </c>
    </row>
    <row r="12" spans="1:10" x14ac:dyDescent="0.3">
      <c r="A12" s="98" t="s">
        <v>38</v>
      </c>
      <c r="B12" s="99"/>
      <c r="C12" s="99"/>
      <c r="D12" s="99"/>
      <c r="E12" s="99"/>
      <c r="F12" s="99"/>
      <c r="G12" s="99"/>
      <c r="H12" s="99"/>
      <c r="I12" s="99"/>
      <c r="J12" s="99"/>
    </row>
    <row r="13" spans="1:10" s="53" customFormat="1" x14ac:dyDescent="0.3">
      <c r="A13" s="100" t="s">
        <v>34</v>
      </c>
      <c r="B13" s="101"/>
      <c r="C13" s="3">
        <f>'Plan studiów ISI'!D34</f>
        <v>10</v>
      </c>
      <c r="D13" s="3">
        <f>'Plan studiów ISI'!E34</f>
        <v>4.58</v>
      </c>
      <c r="E13" s="3">
        <f>'Plan studiów ISI'!H34</f>
        <v>90</v>
      </c>
      <c r="F13" s="3">
        <f>'Plan studiów ISI'!I34</f>
        <v>30</v>
      </c>
      <c r="G13" s="3">
        <f>'Plan studiów ISI'!J34</f>
        <v>60</v>
      </c>
      <c r="H13" s="3">
        <f>'Plan studiów ISI'!K34</f>
        <v>6</v>
      </c>
      <c r="I13" s="3">
        <f>'Plan studiów ISI'!L34</f>
        <v>0</v>
      </c>
      <c r="J13" s="3">
        <f>'Plan studiów ISI'!M34</f>
        <v>0</v>
      </c>
    </row>
    <row r="14" spans="1:10" x14ac:dyDescent="0.3">
      <c r="A14" s="102" t="s">
        <v>36</v>
      </c>
      <c r="B14" s="103"/>
      <c r="C14" s="1" t="str">
        <f>'Plan studiów ISI'!D35</f>
        <v>x</v>
      </c>
      <c r="D14" s="1">
        <f>'Plan studiów ISI'!E35</f>
        <v>4.58</v>
      </c>
      <c r="E14" s="55">
        <f>'Plan studiów ISI'!H35</f>
        <v>40</v>
      </c>
      <c r="F14" s="55">
        <f>'Plan studiów ISI'!I35</f>
        <v>0</v>
      </c>
      <c r="G14" s="55">
        <f>'Plan studiów ISI'!J35</f>
        <v>40</v>
      </c>
      <c r="H14" s="55">
        <f>'Plan studiów ISI'!K35</f>
        <v>2</v>
      </c>
      <c r="I14" s="1">
        <f>'Plan studiów ISI'!L35</f>
        <v>0</v>
      </c>
      <c r="J14" s="1">
        <f>'Plan studiów ISI'!M35</f>
        <v>0</v>
      </c>
    </row>
    <row r="15" spans="1:10" x14ac:dyDescent="0.3">
      <c r="A15" s="102" t="s">
        <v>37</v>
      </c>
      <c r="B15" s="103"/>
      <c r="C15" s="1">
        <f>'Plan studiów ISI'!D36</f>
        <v>0</v>
      </c>
      <c r="D15" s="1">
        <f>'Plan studiów ISI'!E36</f>
        <v>0</v>
      </c>
      <c r="E15" s="1">
        <f>'Plan studiów ISI'!H36</f>
        <v>0</v>
      </c>
      <c r="F15" s="1">
        <f>'Plan studiów ISI'!I36</f>
        <v>0</v>
      </c>
      <c r="G15" s="1">
        <f>'Plan studiów ISI'!J36</f>
        <v>0</v>
      </c>
      <c r="H15" s="1">
        <f>'Plan studiów ISI'!K36</f>
        <v>0</v>
      </c>
      <c r="I15" s="1">
        <f>'Plan studiów ISI'!L36</f>
        <v>0</v>
      </c>
      <c r="J15" s="1">
        <f>'Plan studiów ISI'!M36</f>
        <v>0</v>
      </c>
    </row>
    <row r="16" spans="1:10" x14ac:dyDescent="0.3">
      <c r="A16" s="98" t="s">
        <v>39</v>
      </c>
      <c r="B16" s="99"/>
      <c r="C16" s="99"/>
      <c r="D16" s="99"/>
      <c r="E16" s="99"/>
      <c r="F16" s="99"/>
      <c r="G16" s="99"/>
      <c r="H16" s="99"/>
      <c r="I16" s="99"/>
      <c r="J16" s="99"/>
    </row>
    <row r="17" spans="1:10" s="53" customFormat="1" x14ac:dyDescent="0.3">
      <c r="A17" s="100" t="s">
        <v>34</v>
      </c>
      <c r="B17" s="101"/>
      <c r="C17" s="3">
        <f>'Plan studiów ISI'!D54</f>
        <v>82.5</v>
      </c>
      <c r="D17" s="3">
        <f>'Plan studiów ISI'!E54</f>
        <v>50</v>
      </c>
      <c r="E17" s="3">
        <f>'Plan studiów ISI'!H54</f>
        <v>560</v>
      </c>
      <c r="F17" s="3">
        <f>'Plan studiów ISI'!I54</f>
        <v>230</v>
      </c>
      <c r="G17" s="3">
        <f>'Plan studiów ISI'!J54</f>
        <v>330</v>
      </c>
      <c r="H17" s="3">
        <f>'Plan studiów ISI'!K54</f>
        <v>50</v>
      </c>
      <c r="I17" s="3">
        <f>'Plan studiów ISI'!L54</f>
        <v>0</v>
      </c>
      <c r="J17" s="3">
        <f>'Plan studiów ISI'!M54</f>
        <v>150</v>
      </c>
    </row>
    <row r="18" spans="1:10" x14ac:dyDescent="0.3">
      <c r="A18" s="102" t="s">
        <v>36</v>
      </c>
      <c r="B18" s="103"/>
      <c r="C18" s="1" t="str">
        <f>'Plan studiów ISI'!D55</f>
        <v>x</v>
      </c>
      <c r="D18" s="1">
        <f>'Plan studiów ISI'!E55</f>
        <v>50</v>
      </c>
      <c r="E18" s="55">
        <f>'Plan studiów ISI'!H55</f>
        <v>330</v>
      </c>
      <c r="F18" s="55">
        <f>'Plan studiów ISI'!I55</f>
        <v>0</v>
      </c>
      <c r="G18" s="55">
        <f>'Plan studiów ISI'!J55</f>
        <v>330</v>
      </c>
      <c r="H18" s="55">
        <f>'Plan studiów ISI'!K55</f>
        <v>27</v>
      </c>
      <c r="I18" s="1">
        <f>'Plan studiów ISI'!L55</f>
        <v>0</v>
      </c>
      <c r="J18" s="1">
        <f>'Plan studiów ISI'!M55</f>
        <v>150</v>
      </c>
    </row>
    <row r="19" spans="1:10" x14ac:dyDescent="0.3">
      <c r="A19" s="102" t="s">
        <v>37</v>
      </c>
      <c r="B19" s="103"/>
      <c r="C19" s="1">
        <f>'Plan studiów ISI'!D56</f>
        <v>21</v>
      </c>
      <c r="D19" s="1">
        <f>'Plan studiów ISI'!E56</f>
        <v>16</v>
      </c>
      <c r="E19" s="1">
        <f>'Plan studiów ISI'!H56</f>
        <v>50</v>
      </c>
      <c r="F19" s="1">
        <f>'Plan studiów ISI'!I56</f>
        <v>0</v>
      </c>
      <c r="G19" s="1">
        <f>'Plan studiów ISI'!J56</f>
        <v>50</v>
      </c>
      <c r="H19" s="1">
        <f>'Plan studiów ISI'!K56</f>
        <v>4</v>
      </c>
      <c r="I19" s="1">
        <f>'Plan studiów ISI'!L56</f>
        <v>0</v>
      </c>
      <c r="J19" s="1">
        <f>'Plan studiów ISI'!M56</f>
        <v>150</v>
      </c>
    </row>
    <row r="20" spans="1:10" x14ac:dyDescent="0.3">
      <c r="A20" s="98" t="s">
        <v>40</v>
      </c>
      <c r="B20" s="99"/>
      <c r="C20" s="99"/>
      <c r="D20" s="99"/>
      <c r="E20" s="99"/>
      <c r="F20" s="99"/>
      <c r="G20" s="99"/>
      <c r="H20" s="99"/>
      <c r="I20" s="99"/>
      <c r="J20" s="99"/>
    </row>
    <row r="21" spans="1:10" s="53" customFormat="1" x14ac:dyDescent="0.3">
      <c r="A21" s="100" t="s">
        <v>34</v>
      </c>
      <c r="B21" s="101"/>
      <c r="C21" s="3">
        <f>'Plan studiów ISI'!D88</f>
        <v>97.5</v>
      </c>
      <c r="D21" s="3">
        <f>'Plan studiów ISI'!E88</f>
        <v>44.8</v>
      </c>
      <c r="E21" s="3">
        <f>'Plan studiów ISI'!H88</f>
        <v>825</v>
      </c>
      <c r="F21" s="3">
        <f>'Plan studiów ISI'!I88</f>
        <v>375</v>
      </c>
      <c r="G21" s="3">
        <f>'Plan studiów ISI'!J88</f>
        <v>450</v>
      </c>
      <c r="H21" s="3">
        <f>'Plan studiów ISI'!K88</f>
        <v>70</v>
      </c>
      <c r="I21" s="3">
        <f>'Plan studiów ISI'!L88</f>
        <v>0</v>
      </c>
      <c r="J21" s="3">
        <f>'Plan studiów ISI'!M88</f>
        <v>0</v>
      </c>
    </row>
    <row r="22" spans="1:10" x14ac:dyDescent="0.3">
      <c r="A22" s="102" t="s">
        <v>36</v>
      </c>
      <c r="B22" s="103"/>
      <c r="C22" s="1" t="str">
        <f>'Plan studiów ISI'!D89</f>
        <v>x</v>
      </c>
      <c r="D22" s="1">
        <f>'Plan studiów ISI'!E89</f>
        <v>44.8</v>
      </c>
      <c r="E22" s="55">
        <f>'Plan studiów ISI'!H89</f>
        <v>382</v>
      </c>
      <c r="F22" s="55">
        <f>'Plan studiów ISI'!I89</f>
        <v>0</v>
      </c>
      <c r="G22" s="55">
        <f>'Plan studiów ISI'!J89</f>
        <v>382</v>
      </c>
      <c r="H22" s="55">
        <f>'Plan studiów ISI'!K89</f>
        <v>32</v>
      </c>
      <c r="I22" s="1">
        <f>'Plan studiów ISI'!L89</f>
        <v>0</v>
      </c>
      <c r="J22" s="1">
        <f>'Plan studiów ISI'!M89</f>
        <v>0</v>
      </c>
    </row>
    <row r="23" spans="1:10" x14ac:dyDescent="0.3">
      <c r="A23" s="102" t="s">
        <v>37</v>
      </c>
      <c r="B23" s="103"/>
      <c r="C23" s="1">
        <f>'Plan studiów ISI'!D90</f>
        <v>97.5</v>
      </c>
      <c r="D23" s="1">
        <f>'Plan studiów ISI'!E90</f>
        <v>44.8</v>
      </c>
      <c r="E23" s="1">
        <f>'Plan studiów ISI'!H90</f>
        <v>825</v>
      </c>
      <c r="F23" s="1">
        <f>'Plan studiów ISI'!I90</f>
        <v>375</v>
      </c>
      <c r="G23" s="1">
        <f>'Plan studiów ISI'!J90</f>
        <v>450</v>
      </c>
      <c r="H23" s="1">
        <f>'Plan studiów ISI'!K90</f>
        <v>70</v>
      </c>
      <c r="I23" s="1">
        <f>'Plan studiów ISI'!L90</f>
        <v>0</v>
      </c>
      <c r="J23" s="1">
        <f>'Plan studiów ISI'!M90</f>
        <v>0</v>
      </c>
    </row>
    <row r="24" spans="1:10" x14ac:dyDescent="0.3">
      <c r="A24" s="98" t="s">
        <v>41</v>
      </c>
      <c r="B24" s="99"/>
      <c r="C24" s="99"/>
      <c r="D24" s="99"/>
      <c r="E24" s="99"/>
      <c r="F24" s="99"/>
      <c r="G24" s="99"/>
      <c r="H24" s="99"/>
      <c r="I24" s="99"/>
      <c r="J24" s="99"/>
    </row>
    <row r="25" spans="1:10" s="53" customFormat="1" x14ac:dyDescent="0.3">
      <c r="A25" s="100" t="s">
        <v>34</v>
      </c>
      <c r="B25" s="101"/>
      <c r="C25" s="3">
        <f>'Plan studiów ISI'!D93</f>
        <v>6</v>
      </c>
      <c r="D25" s="3">
        <f>'Plan studiów ISI'!E93</f>
        <v>6</v>
      </c>
      <c r="E25" s="3">
        <f>'Plan studiów ISI'!H93</f>
        <v>0</v>
      </c>
      <c r="F25" s="3">
        <f>'Plan studiów ISI'!I93</f>
        <v>0</v>
      </c>
      <c r="G25" s="3">
        <f>'Plan studiów ISI'!J93</f>
        <v>0</v>
      </c>
      <c r="H25" s="3">
        <f>'Plan studiów ISI'!K93</f>
        <v>0</v>
      </c>
      <c r="I25" s="3">
        <f>'Plan studiów ISI'!L93</f>
        <v>160</v>
      </c>
      <c r="J25" s="3">
        <f>'Plan studiów ISI'!M93</f>
        <v>0</v>
      </c>
    </row>
    <row r="26" spans="1:10" x14ac:dyDescent="0.3">
      <c r="A26" s="102" t="s">
        <v>36</v>
      </c>
      <c r="B26" s="103"/>
      <c r="C26" s="1" t="str">
        <f>'Plan studiów ISI'!D94</f>
        <v>x</v>
      </c>
      <c r="D26" s="1">
        <f>'Plan studiów ISI'!E94</f>
        <v>6</v>
      </c>
      <c r="E26" s="1">
        <f>'Plan studiów ISI'!H94</f>
        <v>0</v>
      </c>
      <c r="F26" s="1">
        <f>'Plan studiów ISI'!I94</f>
        <v>0</v>
      </c>
      <c r="G26" s="1">
        <f>'Plan studiów ISI'!J94</f>
        <v>0</v>
      </c>
      <c r="H26" s="1">
        <f>'Plan studiów ISI'!K94</f>
        <v>0</v>
      </c>
      <c r="I26" s="1">
        <f>'Plan studiów ISI'!L94</f>
        <v>160</v>
      </c>
      <c r="J26" s="1">
        <f>'Plan studiów ISI'!M94</f>
        <v>0</v>
      </c>
    </row>
    <row r="27" spans="1:10" x14ac:dyDescent="0.3">
      <c r="A27" s="102" t="s">
        <v>37</v>
      </c>
      <c r="B27" s="103"/>
      <c r="C27" s="1">
        <f>'Plan studiów ISI'!D95</f>
        <v>6</v>
      </c>
      <c r="D27" s="1">
        <f>'Plan studiów ISI'!E95</f>
        <v>6</v>
      </c>
      <c r="E27" s="1">
        <f>'Plan studiów ISI'!H95</f>
        <v>0</v>
      </c>
      <c r="F27" s="1">
        <f>'Plan studiów ISI'!I95</f>
        <v>0</v>
      </c>
      <c r="G27" s="1">
        <f>'Plan studiów ISI'!J95</f>
        <v>0</v>
      </c>
      <c r="H27" s="1">
        <f>'Plan studiów ISI'!K95</f>
        <v>0</v>
      </c>
      <c r="I27" s="1">
        <f>'Plan studiów ISI'!L95</f>
        <v>160</v>
      </c>
      <c r="J27" s="1">
        <f>'Plan studiów ISI'!M95</f>
        <v>0</v>
      </c>
    </row>
    <row r="28" spans="1:10" x14ac:dyDescent="0.3">
      <c r="A28" s="98" t="s">
        <v>42</v>
      </c>
      <c r="B28" s="99"/>
      <c r="C28" s="99"/>
      <c r="D28" s="99"/>
      <c r="E28" s="99"/>
      <c r="F28" s="99"/>
      <c r="G28" s="99"/>
      <c r="H28" s="99"/>
      <c r="I28" s="99"/>
      <c r="J28" s="99"/>
    </row>
    <row r="29" spans="1:10" s="53" customFormat="1" x14ac:dyDescent="0.3">
      <c r="A29" s="100" t="s">
        <v>34</v>
      </c>
      <c r="B29" s="101"/>
      <c r="C29" s="3">
        <f>'Plan studiów ISI'!D102</f>
        <v>2</v>
      </c>
      <c r="D29" s="3">
        <f>'Plan studiów ISI'!E102</f>
        <v>0</v>
      </c>
      <c r="E29" s="3">
        <f>'Plan studiów ISI'!H102</f>
        <v>16</v>
      </c>
      <c r="F29" s="3">
        <f>'Plan studiów ISI'!I102</f>
        <v>16</v>
      </c>
      <c r="G29" s="3">
        <f>'Plan studiów ISI'!J102</f>
        <v>0</v>
      </c>
      <c r="H29" s="3">
        <f>'Plan studiów ISI'!K102</f>
        <v>0</v>
      </c>
      <c r="I29" s="3">
        <f>'Plan studiów ISI'!L102</f>
        <v>0</v>
      </c>
      <c r="J29" s="3">
        <f>'Plan studiów ISI'!M102</f>
        <v>0</v>
      </c>
    </row>
    <row r="30" spans="1:10" x14ac:dyDescent="0.3">
      <c r="A30" s="102" t="s">
        <v>36</v>
      </c>
      <c r="B30" s="103"/>
      <c r="C30" s="1" t="str">
        <f>'Plan studiów ISI'!D103</f>
        <v>x</v>
      </c>
      <c r="D30" s="1">
        <f>'Plan studiów ISI'!E103</f>
        <v>0</v>
      </c>
      <c r="E30" s="1">
        <f>'Plan studiów ISI'!H103</f>
        <v>0</v>
      </c>
      <c r="F30" s="1">
        <f>'Plan studiów ISI'!I103</f>
        <v>0</v>
      </c>
      <c r="G30" s="1">
        <f>'Plan studiów ISI'!J103</f>
        <v>0</v>
      </c>
      <c r="H30" s="1">
        <f>'Plan studiów ISI'!K103</f>
        <v>0</v>
      </c>
      <c r="I30" s="1">
        <f>'Plan studiów ISI'!L103</f>
        <v>0</v>
      </c>
      <c r="J30" s="1">
        <f>'Plan studiów ISI'!M103</f>
        <v>0</v>
      </c>
    </row>
    <row r="31" spans="1:10" x14ac:dyDescent="0.3">
      <c r="A31" s="102" t="s">
        <v>37</v>
      </c>
      <c r="B31" s="103"/>
      <c r="C31" s="1">
        <f>'Plan studiów ISI'!D104</f>
        <v>0</v>
      </c>
      <c r="D31" s="1">
        <f>'Plan studiów ISI'!E104</f>
        <v>0</v>
      </c>
      <c r="E31" s="1">
        <f>'Plan studiów ISI'!H104</f>
        <v>0</v>
      </c>
      <c r="F31" s="1">
        <f>'Plan studiów ISI'!I104</f>
        <v>0</v>
      </c>
      <c r="G31" s="1">
        <f>'Plan studiów ISI'!J104</f>
        <v>0</v>
      </c>
      <c r="H31" s="1">
        <f>'Plan studiów ISI'!K104</f>
        <v>0</v>
      </c>
      <c r="I31" s="1">
        <f>'Plan studiów ISI'!L104</f>
        <v>0</v>
      </c>
      <c r="J31" s="1">
        <f>'Plan studiów ISI'!M104</f>
        <v>0</v>
      </c>
    </row>
    <row r="35" spans="1:4" x14ac:dyDescent="0.3">
      <c r="A35" s="104" t="s">
        <v>22</v>
      </c>
      <c r="B35" s="107" t="s">
        <v>45</v>
      </c>
      <c r="C35" s="104" t="s">
        <v>46</v>
      </c>
      <c r="D35" s="104"/>
    </row>
    <row r="36" spans="1:4" x14ac:dyDescent="0.3">
      <c r="A36" s="104"/>
      <c r="B36" s="107"/>
      <c r="C36" s="3" t="s">
        <v>47</v>
      </c>
      <c r="D36" s="3" t="s">
        <v>48</v>
      </c>
    </row>
    <row r="37" spans="1:4" x14ac:dyDescent="0.3">
      <c r="A37" s="105" t="s">
        <v>49</v>
      </c>
      <c r="B37" s="105"/>
      <c r="C37" s="3">
        <v>210</v>
      </c>
      <c r="D37" s="3">
        <v>100</v>
      </c>
    </row>
    <row r="38" spans="1:4" ht="28.8" x14ac:dyDescent="0.3">
      <c r="A38" s="1">
        <v>1</v>
      </c>
      <c r="B38" s="37" t="s">
        <v>50</v>
      </c>
      <c r="C38" s="6">
        <v>89.82</v>
      </c>
      <c r="D38" s="6">
        <f>C38/C$37*100</f>
        <v>42.771428571428565</v>
      </c>
    </row>
    <row r="39" spans="1:4" x14ac:dyDescent="0.3">
      <c r="A39" s="1">
        <v>2</v>
      </c>
      <c r="B39" s="56" t="s">
        <v>51</v>
      </c>
      <c r="C39" s="6">
        <f>C13</f>
        <v>10</v>
      </c>
      <c r="D39" s="6">
        <f t="shared" ref="D39:D46" si="1">C39/C$37*100</f>
        <v>4.7619047619047619</v>
      </c>
    </row>
    <row r="40" spans="1:4" ht="28.8" x14ac:dyDescent="0.3">
      <c r="A40" s="1">
        <v>3</v>
      </c>
      <c r="B40" s="37" t="s">
        <v>52</v>
      </c>
      <c r="C40" s="6">
        <f>D6</f>
        <v>105.38</v>
      </c>
      <c r="D40" s="6">
        <f t="shared" si="1"/>
        <v>50.180952380952384</v>
      </c>
    </row>
    <row r="41" spans="1:4" x14ac:dyDescent="0.3">
      <c r="A41" s="1">
        <v>4</v>
      </c>
      <c r="B41" s="56" t="s">
        <v>53</v>
      </c>
      <c r="C41" s="6">
        <f>'Plan studiów ISI'!D27+'Plan studiów ISI'!D102</f>
        <v>14</v>
      </c>
      <c r="D41" s="6">
        <f t="shared" si="1"/>
        <v>6.666666666666667</v>
      </c>
    </row>
    <row r="42" spans="1:4" x14ac:dyDescent="0.3">
      <c r="A42" s="1">
        <v>5</v>
      </c>
      <c r="B42" s="56" t="s">
        <v>54</v>
      </c>
      <c r="C42" s="6">
        <f>C11+C15+C19+C23+C27+C31</f>
        <v>136.5</v>
      </c>
      <c r="D42" s="6">
        <f t="shared" si="1"/>
        <v>65</v>
      </c>
    </row>
    <row r="43" spans="1:4" x14ac:dyDescent="0.3">
      <c r="A43" s="1">
        <v>6</v>
      </c>
      <c r="B43" s="56" t="s">
        <v>55</v>
      </c>
      <c r="C43" s="6">
        <f>C25</f>
        <v>6</v>
      </c>
      <c r="D43" s="6">
        <f t="shared" si="1"/>
        <v>2.8571428571428572</v>
      </c>
    </row>
    <row r="44" spans="1:4" x14ac:dyDescent="0.3">
      <c r="A44" s="1">
        <v>7</v>
      </c>
      <c r="B44" s="56" t="s">
        <v>56</v>
      </c>
      <c r="C44" s="7" t="s">
        <v>60</v>
      </c>
      <c r="D44" s="7" t="s">
        <v>60</v>
      </c>
    </row>
    <row r="45" spans="1:4" x14ac:dyDescent="0.3">
      <c r="A45" s="1">
        <v>8</v>
      </c>
      <c r="B45" s="56" t="s">
        <v>57</v>
      </c>
      <c r="C45" s="6">
        <f>'Plan studiów ISI'!D22+'Plan studiów ISI'!D24+'Plan studiów ISI'!D25+'Plan studiów ISI'!D26</f>
        <v>8</v>
      </c>
      <c r="D45" s="6">
        <f t="shared" si="1"/>
        <v>3.8095238095238098</v>
      </c>
    </row>
    <row r="46" spans="1:4" ht="28.8" x14ac:dyDescent="0.3">
      <c r="A46" s="1">
        <v>9</v>
      </c>
      <c r="B46" s="37" t="s">
        <v>58</v>
      </c>
      <c r="C46" s="6">
        <f>'Plan studiów ISI'!D21+'Plan studiów ISI'!D23+'Plan studiów ISI'!D49</f>
        <v>5</v>
      </c>
      <c r="D46" s="6">
        <f t="shared" si="1"/>
        <v>2.3809523809523809</v>
      </c>
    </row>
    <row r="47" spans="1:4" ht="28.8" x14ac:dyDescent="0.3">
      <c r="A47" s="1">
        <v>10</v>
      </c>
      <c r="B47" s="37" t="s">
        <v>59</v>
      </c>
      <c r="C47" s="7" t="s">
        <v>60</v>
      </c>
      <c r="D47" s="7" t="s">
        <v>60</v>
      </c>
    </row>
    <row r="48" spans="1:4" ht="43.2" x14ac:dyDescent="0.3">
      <c r="A48" s="1">
        <v>11</v>
      </c>
      <c r="B48" s="37" t="s">
        <v>61</v>
      </c>
      <c r="C48" s="6">
        <v>168.5</v>
      </c>
      <c r="D48" s="6">
        <f t="shared" ref="D48:D49" si="2">C48/C$37*100</f>
        <v>80.238095238095241</v>
      </c>
    </row>
    <row r="49" spans="1:4" x14ac:dyDescent="0.3">
      <c r="A49" s="1">
        <v>12</v>
      </c>
      <c r="B49" s="37" t="s">
        <v>143</v>
      </c>
      <c r="C49" s="6">
        <f>'Plan studiów ISI'!D47+'Plan studiów ISI'!D81</f>
        <v>8.5</v>
      </c>
      <c r="D49" s="6">
        <f t="shared" si="2"/>
        <v>4.0476190476190474</v>
      </c>
    </row>
    <row r="51" spans="1:4" ht="28.8" x14ac:dyDescent="0.3">
      <c r="A51" s="3" t="s">
        <v>22</v>
      </c>
      <c r="B51" s="8" t="s">
        <v>62</v>
      </c>
      <c r="C51" s="3" t="s">
        <v>48</v>
      </c>
    </row>
    <row r="52" spans="1:4" x14ac:dyDescent="0.3">
      <c r="A52" s="1">
        <v>1</v>
      </c>
      <c r="B52" s="37" t="s">
        <v>144</v>
      </c>
      <c r="C52" s="1">
        <v>60</v>
      </c>
    </row>
    <row r="53" spans="1:4" x14ac:dyDescent="0.3">
      <c r="A53" s="1">
        <v>2</v>
      </c>
      <c r="B53" s="37" t="s">
        <v>185</v>
      </c>
      <c r="C53" s="1">
        <v>40</v>
      </c>
    </row>
    <row r="54" spans="1:4" x14ac:dyDescent="0.3">
      <c r="A54" s="98" t="s">
        <v>63</v>
      </c>
      <c r="B54" s="106"/>
      <c r="C54" s="3">
        <f>C52+C53</f>
        <v>100</v>
      </c>
    </row>
  </sheetData>
  <mergeCells count="39">
    <mergeCell ref="J4:J5"/>
    <mergeCell ref="A7:J7"/>
    <mergeCell ref="A8:J8"/>
    <mergeCell ref="A12:J12"/>
    <mergeCell ref="A16:J16"/>
    <mergeCell ref="A11:B11"/>
    <mergeCell ref="A13:B13"/>
    <mergeCell ref="A14:B14"/>
    <mergeCell ref="A15:B15"/>
    <mergeCell ref="A6:B6"/>
    <mergeCell ref="A9:B9"/>
    <mergeCell ref="A10:B10"/>
    <mergeCell ref="A1:I1"/>
    <mergeCell ref="A4:A5"/>
    <mergeCell ref="B4:B5"/>
    <mergeCell ref="C4:C5"/>
    <mergeCell ref="D4:D5"/>
    <mergeCell ref="I4:I5"/>
    <mergeCell ref="E4:H4"/>
    <mergeCell ref="A37:B37"/>
    <mergeCell ref="A54:B54"/>
    <mergeCell ref="A21:B21"/>
    <mergeCell ref="A22:B22"/>
    <mergeCell ref="A24:J24"/>
    <mergeCell ref="A28:J28"/>
    <mergeCell ref="A30:B30"/>
    <mergeCell ref="A31:B31"/>
    <mergeCell ref="A25:B25"/>
    <mergeCell ref="A26:B26"/>
    <mergeCell ref="A27:B27"/>
    <mergeCell ref="A29:B29"/>
    <mergeCell ref="A23:B23"/>
    <mergeCell ref="A35:A36"/>
    <mergeCell ref="B35:B36"/>
    <mergeCell ref="A20:J20"/>
    <mergeCell ref="A17:B17"/>
    <mergeCell ref="A18:B18"/>
    <mergeCell ref="A19:B19"/>
    <mergeCell ref="C35:D35"/>
  </mergeCells>
  <pageMargins left="0.70866141732283472" right="0.70866141732283472" top="0.74803149606299213" bottom="0.55118110236220474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25EBD-5DC2-4815-BA4D-B3E1D3733EE2}">
  <dimension ref="A1:N241"/>
  <sheetViews>
    <sheetView workbookViewId="0">
      <selection activeCell="L8" sqref="L8"/>
    </sheetView>
  </sheetViews>
  <sheetFormatPr defaultRowHeight="14.4" x14ac:dyDescent="0.3"/>
  <cols>
    <col min="1" max="1" width="5.77734375" style="22" customWidth="1"/>
    <col min="2" max="2" width="40.77734375" style="22" customWidth="1"/>
    <col min="3" max="13" width="7.77734375" style="22" customWidth="1"/>
    <col min="14" max="16384" width="8.88671875" style="22"/>
  </cols>
  <sheetData>
    <row r="1" spans="1:13" x14ac:dyDescent="0.3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21"/>
    </row>
    <row r="2" spans="1:13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21"/>
    </row>
    <row r="3" spans="1:13" x14ac:dyDescent="0.3">
      <c r="E3" s="23"/>
      <c r="J3" s="23"/>
      <c r="K3" s="23"/>
    </row>
    <row r="4" spans="1:13" x14ac:dyDescent="0.3">
      <c r="E4" s="23"/>
      <c r="J4" s="23"/>
      <c r="K4" s="23"/>
    </row>
    <row r="5" spans="1:13" x14ac:dyDescent="0.3">
      <c r="A5" s="74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24"/>
    </row>
    <row r="6" spans="1:13" x14ac:dyDescent="0.3">
      <c r="A6" s="74" t="s">
        <v>163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24"/>
    </row>
    <row r="7" spans="1:13" x14ac:dyDescent="0.3">
      <c r="A7" s="74" t="s">
        <v>165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24"/>
    </row>
    <row r="8" spans="1:13" x14ac:dyDescent="0.3">
      <c r="E8" s="23"/>
      <c r="J8" s="23"/>
      <c r="K8" s="23"/>
    </row>
    <row r="9" spans="1:13" x14ac:dyDescent="0.3">
      <c r="A9" s="26" t="s">
        <v>158</v>
      </c>
      <c r="E9" s="23"/>
      <c r="J9" s="23"/>
      <c r="K9" s="23"/>
    </row>
    <row r="10" spans="1:13" x14ac:dyDescent="0.3">
      <c r="A10" s="26" t="s">
        <v>159</v>
      </c>
      <c r="E10" s="23"/>
      <c r="J10" s="23"/>
      <c r="K10" s="23"/>
    </row>
    <row r="11" spans="1:13" x14ac:dyDescent="0.3">
      <c r="A11" s="26" t="s">
        <v>160</v>
      </c>
      <c r="E11" s="23"/>
      <c r="J11" s="23"/>
      <c r="K11" s="23"/>
    </row>
    <row r="12" spans="1:13" x14ac:dyDescent="0.3">
      <c r="A12" s="26" t="s">
        <v>189</v>
      </c>
      <c r="E12" s="23"/>
      <c r="J12" s="23"/>
      <c r="K12" s="23"/>
    </row>
    <row r="13" spans="1:13" x14ac:dyDescent="0.3">
      <c r="A13" s="26" t="s">
        <v>161</v>
      </c>
      <c r="E13" s="23"/>
      <c r="J13" s="23"/>
      <c r="K13" s="23"/>
    </row>
    <row r="14" spans="1:13" x14ac:dyDescent="0.3">
      <c r="A14" s="26" t="s">
        <v>162</v>
      </c>
      <c r="E14" s="23"/>
      <c r="J14" s="23"/>
      <c r="K14" s="23"/>
    </row>
    <row r="15" spans="1:13" x14ac:dyDescent="0.3">
      <c r="C15" s="22" t="s">
        <v>157</v>
      </c>
    </row>
    <row r="16" spans="1:13" x14ac:dyDescent="0.3">
      <c r="A16" s="26" t="s">
        <v>1</v>
      </c>
    </row>
    <row r="17" spans="1:13" ht="72" customHeight="1" x14ac:dyDescent="0.3">
      <c r="A17" s="63" t="s">
        <v>22</v>
      </c>
      <c r="B17" s="63" t="s">
        <v>23</v>
      </c>
      <c r="C17" s="64" t="s">
        <v>24</v>
      </c>
      <c r="D17" s="64" t="s">
        <v>25</v>
      </c>
      <c r="E17" s="71" t="s">
        <v>26</v>
      </c>
      <c r="F17" s="64" t="s">
        <v>27</v>
      </c>
      <c r="G17" s="71" t="s">
        <v>28</v>
      </c>
      <c r="H17" s="72" t="s">
        <v>29</v>
      </c>
      <c r="I17" s="72"/>
      <c r="J17" s="72"/>
      <c r="K17" s="72"/>
      <c r="L17" s="64" t="s">
        <v>89</v>
      </c>
      <c r="M17" s="64" t="s">
        <v>131</v>
      </c>
    </row>
    <row r="18" spans="1:13" ht="72" customHeight="1" x14ac:dyDescent="0.3">
      <c r="A18" s="63"/>
      <c r="B18" s="63"/>
      <c r="C18" s="64"/>
      <c r="D18" s="64"/>
      <c r="E18" s="71"/>
      <c r="F18" s="64"/>
      <c r="G18" s="71"/>
      <c r="H18" s="52" t="s">
        <v>2</v>
      </c>
      <c r="I18" s="28" t="s">
        <v>3</v>
      </c>
      <c r="J18" s="28" t="s">
        <v>4</v>
      </c>
      <c r="K18" s="28" t="s">
        <v>64</v>
      </c>
      <c r="L18" s="64"/>
      <c r="M18" s="64"/>
    </row>
    <row r="19" spans="1:13" x14ac:dyDescent="0.3">
      <c r="A19" s="65" t="s">
        <v>30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</row>
    <row r="20" spans="1:13" x14ac:dyDescent="0.3">
      <c r="A20" s="65" t="s">
        <v>31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</row>
    <row r="21" spans="1:13" ht="28.8" x14ac:dyDescent="0.3">
      <c r="A21" s="19">
        <v>1</v>
      </c>
      <c r="B21" s="38" t="s">
        <v>65</v>
      </c>
      <c r="C21" s="11">
        <v>1</v>
      </c>
      <c r="D21" s="11">
        <v>2</v>
      </c>
      <c r="E21" s="19">
        <v>0</v>
      </c>
      <c r="F21" s="11" t="s">
        <v>67</v>
      </c>
      <c r="G21" s="19" t="s">
        <v>32</v>
      </c>
      <c r="H21" s="19">
        <f t="shared" ref="H21" si="0">I21+J21</f>
        <v>16</v>
      </c>
      <c r="I21" s="11">
        <v>16</v>
      </c>
      <c r="J21" s="11">
        <v>0</v>
      </c>
      <c r="K21" s="11">
        <v>1</v>
      </c>
      <c r="L21" s="19">
        <v>0</v>
      </c>
      <c r="M21" s="19">
        <v>0</v>
      </c>
    </row>
    <row r="22" spans="1:13" x14ac:dyDescent="0.3">
      <c r="A22" s="58" t="s">
        <v>34</v>
      </c>
      <c r="B22" s="58"/>
      <c r="C22" s="58"/>
      <c r="D22" s="29">
        <f>SUM(D21:D21)</f>
        <v>2</v>
      </c>
      <c r="E22" s="29">
        <f>SUM(E21:E21)</f>
        <v>0</v>
      </c>
      <c r="F22" s="29" t="s">
        <v>35</v>
      </c>
      <c r="G22" s="29" t="s">
        <v>35</v>
      </c>
      <c r="H22" s="29">
        <f>SUM(I22:J22)</f>
        <v>16</v>
      </c>
      <c r="I22" s="29">
        <f>SUM(I21:I21)</f>
        <v>16</v>
      </c>
      <c r="J22" s="29">
        <f>SUM(J21:J21)</f>
        <v>0</v>
      </c>
      <c r="K22" s="29">
        <f>SUM(K21:K21)</f>
        <v>1</v>
      </c>
      <c r="L22" s="29">
        <f>SUM(L21:L21)</f>
        <v>0</v>
      </c>
      <c r="M22" s="29">
        <f>SUM(M21:M21)</f>
        <v>0</v>
      </c>
    </row>
    <row r="23" spans="1:13" x14ac:dyDescent="0.3">
      <c r="A23" s="57" t="s">
        <v>36</v>
      </c>
      <c r="B23" s="57"/>
      <c r="C23" s="57"/>
      <c r="D23" s="19" t="s">
        <v>35</v>
      </c>
      <c r="E23" s="19">
        <f>E22</f>
        <v>0</v>
      </c>
      <c r="F23" s="19" t="s">
        <v>35</v>
      </c>
      <c r="G23" s="19" t="s">
        <v>35</v>
      </c>
      <c r="H23" s="30">
        <f t="shared" ref="H23:H24" si="1">SUM(I23:J23)</f>
        <v>0</v>
      </c>
      <c r="I23" s="19">
        <v>0</v>
      </c>
      <c r="J23" s="30">
        <f>SUMPRODUCT(ROUND(IF(IF(J21&gt;0,E21/(J21/H21*D21),0)*J21&gt;J21,J21,IF(J21&gt;0,E21/(J21/H21*D21),0)*J21),0))</f>
        <v>0</v>
      </c>
      <c r="K23" s="30">
        <f>SUMPRODUCT(ROUND(IF(K21&gt;0,E21/D21,0)*K21,0))</f>
        <v>0</v>
      </c>
      <c r="L23" s="19">
        <f>SUMIF($E21:$E21,"&gt;0",L21:L21)</f>
        <v>0</v>
      </c>
      <c r="M23" s="19">
        <f>SUMIF($E21:$E21,"&gt;0",M21:M21)</f>
        <v>0</v>
      </c>
    </row>
    <row r="24" spans="1:13" x14ac:dyDescent="0.3">
      <c r="A24" s="57" t="s">
        <v>37</v>
      </c>
      <c r="B24" s="57"/>
      <c r="C24" s="57"/>
      <c r="D24" s="19">
        <f>SUMIF(G21:G21,"f",D21:D21)</f>
        <v>2</v>
      </c>
      <c r="E24" s="19">
        <f>SUMIF(G21:G21,"f",E21:E21)</f>
        <v>0</v>
      </c>
      <c r="F24" s="19" t="s">
        <v>35</v>
      </c>
      <c r="G24" s="19" t="s">
        <v>35</v>
      </c>
      <c r="H24" s="19">
        <f t="shared" si="1"/>
        <v>16</v>
      </c>
      <c r="I24" s="19">
        <f>SUMIF($G21:$G21,"f",I21:I21)</f>
        <v>16</v>
      </c>
      <c r="J24" s="19">
        <f>SUMIF($G21:$G21,"f",J21:J21)</f>
        <v>0</v>
      </c>
      <c r="K24" s="19">
        <f>SUMIF($G21:$G21,"f",K21:K21)</f>
        <v>1</v>
      </c>
      <c r="L24" s="19">
        <f>SUMIF($G21:$G21,"f",L21:L21)</f>
        <v>0</v>
      </c>
      <c r="M24" s="19">
        <f>SUMIF($G21:$G21,"f",M21:M21)</f>
        <v>0</v>
      </c>
    </row>
    <row r="25" spans="1:13" x14ac:dyDescent="0.3">
      <c r="A25" s="67" t="s">
        <v>38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26"/>
    </row>
    <row r="26" spans="1:13" x14ac:dyDescent="0.3">
      <c r="A26" s="19">
        <v>1</v>
      </c>
      <c r="B26" s="38" t="s">
        <v>90</v>
      </c>
      <c r="C26" s="19">
        <v>1</v>
      </c>
      <c r="D26" s="19">
        <v>2</v>
      </c>
      <c r="E26" s="19">
        <v>0</v>
      </c>
      <c r="F26" s="11" t="s">
        <v>67</v>
      </c>
      <c r="G26" s="19" t="s">
        <v>33</v>
      </c>
      <c r="H26" s="19">
        <f>I26+J26</f>
        <v>20</v>
      </c>
      <c r="I26" s="19">
        <v>0</v>
      </c>
      <c r="J26" s="19">
        <v>20</v>
      </c>
      <c r="K26" s="19">
        <v>2</v>
      </c>
      <c r="L26" s="19">
        <v>0</v>
      </c>
      <c r="M26" s="19">
        <v>0</v>
      </c>
    </row>
    <row r="27" spans="1:13" x14ac:dyDescent="0.3">
      <c r="A27" s="58" t="s">
        <v>34</v>
      </c>
      <c r="B27" s="58"/>
      <c r="C27" s="58"/>
      <c r="D27" s="29">
        <f>SUM(D26:D26)</f>
        <v>2</v>
      </c>
      <c r="E27" s="29">
        <f>SUM(E26:E26)</f>
        <v>0</v>
      </c>
      <c r="F27" s="29" t="s">
        <v>35</v>
      </c>
      <c r="G27" s="29" t="s">
        <v>35</v>
      </c>
      <c r="H27" s="29">
        <f>SUM(I27:J27)</f>
        <v>20</v>
      </c>
      <c r="I27" s="29">
        <f>SUM(I26:I26)</f>
        <v>0</v>
      </c>
      <c r="J27" s="29">
        <f>SUM(J26:J26)</f>
        <v>20</v>
      </c>
      <c r="K27" s="29">
        <f>SUM(K26:K26)</f>
        <v>2</v>
      </c>
      <c r="L27" s="29">
        <f>SUM(L26:L26)</f>
        <v>0</v>
      </c>
      <c r="M27" s="29">
        <f>SUM(M26:M26)</f>
        <v>0</v>
      </c>
    </row>
    <row r="28" spans="1:13" x14ac:dyDescent="0.3">
      <c r="A28" s="57" t="s">
        <v>36</v>
      </c>
      <c r="B28" s="57"/>
      <c r="C28" s="57"/>
      <c r="D28" s="19" t="s">
        <v>35</v>
      </c>
      <c r="E28" s="19">
        <f>E27</f>
        <v>0</v>
      </c>
      <c r="F28" s="19" t="s">
        <v>35</v>
      </c>
      <c r="G28" s="19" t="s">
        <v>35</v>
      </c>
      <c r="H28" s="30">
        <f t="shared" ref="H28:H29" si="2">SUM(I28:J28)</f>
        <v>0</v>
      </c>
      <c r="I28" s="19">
        <v>0</v>
      </c>
      <c r="J28" s="30">
        <f>SUMPRODUCT(ROUND(IF(IF(J26&gt;0,E26/(J26/H26*D26),0)*J26&gt;J26,J26,IF(J26&gt;0,E26/(J26/H26*D26),0)*J26),0))</f>
        <v>0</v>
      </c>
      <c r="K28" s="30">
        <f>SUMPRODUCT(ROUND(IF(K26&gt;0,E26/D26,0)*K26,0))</f>
        <v>0</v>
      </c>
      <c r="L28" s="19">
        <f>SUMIF($E26:$E26,"&gt;0",L26:L26)</f>
        <v>0</v>
      </c>
      <c r="M28" s="19">
        <f>SUMIF($E26:$E26,"&gt;0",M26:M26)</f>
        <v>0</v>
      </c>
    </row>
    <row r="29" spans="1:13" x14ac:dyDescent="0.3">
      <c r="A29" s="57" t="s">
        <v>37</v>
      </c>
      <c r="B29" s="57"/>
      <c r="C29" s="57"/>
      <c r="D29" s="19">
        <f>SUMIF(G26:G26,"f",D26:D26)</f>
        <v>0</v>
      </c>
      <c r="E29" s="19">
        <f>SUMIF(G26:G26,"f",E26:E26)</f>
        <v>0</v>
      </c>
      <c r="F29" s="19" t="s">
        <v>35</v>
      </c>
      <c r="G29" s="19" t="s">
        <v>35</v>
      </c>
      <c r="H29" s="19">
        <f t="shared" si="2"/>
        <v>0</v>
      </c>
      <c r="I29" s="19">
        <f>SUMIF($G26:$G26,"f",I26:I26)</f>
        <v>0</v>
      </c>
      <c r="J29" s="19">
        <f>SUMIF($G26:$G26,"f",J26:J26)</f>
        <v>0</v>
      </c>
      <c r="K29" s="19">
        <f>SUMIF($G26:$G26,"f",K26:K26)</f>
        <v>0</v>
      </c>
      <c r="L29" s="19">
        <f>SUMIF($G26:$G26,"f",L26:L26)</f>
        <v>0</v>
      </c>
      <c r="M29" s="19">
        <f>SUMIF($G26:$G26,"f",M26:M26)</f>
        <v>0</v>
      </c>
    </row>
    <row r="30" spans="1:13" x14ac:dyDescent="0.3">
      <c r="A30" s="67" t="s">
        <v>39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26"/>
    </row>
    <row r="31" spans="1:13" x14ac:dyDescent="0.3">
      <c r="A31" s="19">
        <v>1</v>
      </c>
      <c r="B31" s="46" t="s">
        <v>15</v>
      </c>
      <c r="C31" s="19">
        <v>1</v>
      </c>
      <c r="D31" s="19">
        <v>5.5</v>
      </c>
      <c r="E31" s="19">
        <v>3.3</v>
      </c>
      <c r="F31" s="19" t="s">
        <v>68</v>
      </c>
      <c r="G31" s="11" t="s">
        <v>33</v>
      </c>
      <c r="H31" s="11">
        <f>I31+J31</f>
        <v>50</v>
      </c>
      <c r="I31" s="11">
        <v>20</v>
      </c>
      <c r="J31" s="11">
        <v>30</v>
      </c>
      <c r="K31" s="11">
        <v>4</v>
      </c>
      <c r="L31" s="19">
        <v>0</v>
      </c>
      <c r="M31" s="19">
        <v>0</v>
      </c>
    </row>
    <row r="32" spans="1:13" x14ac:dyDescent="0.3">
      <c r="A32" s="19">
        <v>2</v>
      </c>
      <c r="B32" s="46" t="s">
        <v>91</v>
      </c>
      <c r="C32" s="19">
        <v>1</v>
      </c>
      <c r="D32" s="19">
        <v>5</v>
      </c>
      <c r="E32" s="19">
        <v>2.5</v>
      </c>
      <c r="F32" s="19" t="s">
        <v>68</v>
      </c>
      <c r="G32" s="11" t="s">
        <v>33</v>
      </c>
      <c r="H32" s="11">
        <f>I32+J32</f>
        <v>40</v>
      </c>
      <c r="I32" s="11">
        <v>20</v>
      </c>
      <c r="J32" s="11">
        <v>20</v>
      </c>
      <c r="K32" s="11">
        <v>4</v>
      </c>
      <c r="L32" s="19">
        <v>0</v>
      </c>
      <c r="M32" s="19">
        <v>0</v>
      </c>
    </row>
    <row r="33" spans="1:13" x14ac:dyDescent="0.3">
      <c r="A33" s="58" t="s">
        <v>34</v>
      </c>
      <c r="B33" s="58"/>
      <c r="C33" s="58"/>
      <c r="D33" s="29">
        <f>SUM(D31:D32)</f>
        <v>10.5</v>
      </c>
      <c r="E33" s="29">
        <f>SUM(E31:E32)</f>
        <v>5.8</v>
      </c>
      <c r="F33" s="29" t="s">
        <v>35</v>
      </c>
      <c r="G33" s="29" t="s">
        <v>35</v>
      </c>
      <c r="H33" s="29">
        <f>SUM(I33:J33)</f>
        <v>90</v>
      </c>
      <c r="I33" s="29">
        <f>SUM(I31:I32)</f>
        <v>40</v>
      </c>
      <c r="J33" s="29">
        <f>SUM(J31:J32)</f>
        <v>50</v>
      </c>
      <c r="K33" s="29">
        <f>SUM(K31:K32)</f>
        <v>8</v>
      </c>
      <c r="L33" s="29">
        <f>SUM(L31:L32)</f>
        <v>0</v>
      </c>
      <c r="M33" s="29">
        <f>SUM(M31:M32)</f>
        <v>0</v>
      </c>
    </row>
    <row r="34" spans="1:13" x14ac:dyDescent="0.3">
      <c r="A34" s="57" t="s">
        <v>36</v>
      </c>
      <c r="B34" s="57"/>
      <c r="C34" s="57"/>
      <c r="D34" s="19" t="s">
        <v>35</v>
      </c>
      <c r="E34" s="19">
        <f>E33</f>
        <v>5.8</v>
      </c>
      <c r="F34" s="19" t="s">
        <v>35</v>
      </c>
      <c r="G34" s="19" t="s">
        <v>35</v>
      </c>
      <c r="H34" s="30">
        <f t="shared" ref="H34:H35" si="3">SUM(I34:J34)</f>
        <v>50</v>
      </c>
      <c r="I34" s="19">
        <v>0</v>
      </c>
      <c r="J34" s="30" cm="1">
        <f t="array" ref="J34">SUMPRODUCT(ROUND(IF(IF(J31:J32&gt;0,E31:E32/(J31:J32/H31:H32*D31:D32),0)*J31:J32&gt;J31:J32,J31:J32,IF(J31:J32&gt;0,E31:E32/(J31:J32/H31:H32*D31:D32),0)*J31:J32),0))</f>
        <v>50</v>
      </c>
      <c r="K34" s="30" cm="1">
        <f t="array" ref="K34">SUMPRODUCT(ROUND(IF(K31:K32&gt;0,E31:E32/D31:D32,0)*K31:K32,0))</f>
        <v>4</v>
      </c>
      <c r="L34" s="19">
        <f>SUMIF($E31:$E32,"&gt;0",L31:L32)</f>
        <v>0</v>
      </c>
      <c r="M34" s="19">
        <f>SUMIF($E31:$E32,"&gt;0",M31:M32)</f>
        <v>0</v>
      </c>
    </row>
    <row r="35" spans="1:13" x14ac:dyDescent="0.3">
      <c r="A35" s="57" t="s">
        <v>37</v>
      </c>
      <c r="B35" s="57"/>
      <c r="C35" s="57"/>
      <c r="D35" s="19">
        <f>SUMIF(G31:G32,"f",D31:D32)</f>
        <v>0</v>
      </c>
      <c r="E35" s="19">
        <f>SUMIF(G31:G32,"f",E31:E32)</f>
        <v>0</v>
      </c>
      <c r="F35" s="19" t="s">
        <v>35</v>
      </c>
      <c r="G35" s="19" t="s">
        <v>35</v>
      </c>
      <c r="H35" s="19">
        <f t="shared" si="3"/>
        <v>0</v>
      </c>
      <c r="I35" s="19">
        <f>SUMIF($G31:$G32,"f",I31:I32)</f>
        <v>0</v>
      </c>
      <c r="J35" s="19">
        <f>SUMIF($G31:$G32,"f",J31:J32)</f>
        <v>0</v>
      </c>
      <c r="K35" s="19">
        <f>SUMIF($G31:$G32,"f",K31:K32)</f>
        <v>0</v>
      </c>
      <c r="L35" s="19">
        <f>SUMIF($G31:$G32,"f",L31:L32)</f>
        <v>0</v>
      </c>
      <c r="M35" s="19">
        <f>SUMIF($G31:$G32,"f",M31:M32)</f>
        <v>0</v>
      </c>
    </row>
    <row r="36" spans="1:13" x14ac:dyDescent="0.3">
      <c r="A36" s="67" t="s">
        <v>40</v>
      </c>
      <c r="B36" s="68"/>
      <c r="C36" s="68"/>
      <c r="D36" s="68"/>
      <c r="E36" s="68"/>
      <c r="F36" s="68"/>
      <c r="G36" s="68"/>
      <c r="H36" s="68"/>
      <c r="I36" s="69"/>
      <c r="J36" s="69"/>
      <c r="K36" s="69"/>
      <c r="L36" s="68"/>
      <c r="M36" s="26"/>
    </row>
    <row r="37" spans="1:13" x14ac:dyDescent="0.3">
      <c r="A37" s="19">
        <v>1</v>
      </c>
      <c r="B37" s="46" t="s">
        <v>145</v>
      </c>
      <c r="C37" s="19">
        <v>1</v>
      </c>
      <c r="D37" s="19">
        <v>5.5</v>
      </c>
      <c r="E37" s="19">
        <v>1.1000000000000001</v>
      </c>
      <c r="F37" s="11" t="s">
        <v>68</v>
      </c>
      <c r="G37" s="19" t="s">
        <v>32</v>
      </c>
      <c r="H37" s="19">
        <f>I37+J37</f>
        <v>50</v>
      </c>
      <c r="I37" s="19">
        <v>20</v>
      </c>
      <c r="J37" s="19">
        <v>30</v>
      </c>
      <c r="K37" s="19">
        <v>4</v>
      </c>
      <c r="L37" s="19">
        <v>0</v>
      </c>
      <c r="M37" s="19">
        <v>0</v>
      </c>
    </row>
    <row r="38" spans="1:13" x14ac:dyDescent="0.3">
      <c r="A38" s="19">
        <v>2</v>
      </c>
      <c r="B38" s="46" t="s">
        <v>93</v>
      </c>
      <c r="C38" s="19">
        <v>1</v>
      </c>
      <c r="D38" s="19">
        <v>5</v>
      </c>
      <c r="E38" s="19">
        <v>1.25</v>
      </c>
      <c r="F38" s="11" t="s">
        <v>68</v>
      </c>
      <c r="G38" s="19" t="s">
        <v>32</v>
      </c>
      <c r="H38" s="19">
        <f>I38+J38</f>
        <v>40</v>
      </c>
      <c r="I38" s="19">
        <v>20</v>
      </c>
      <c r="J38" s="19">
        <v>20</v>
      </c>
      <c r="K38" s="19">
        <v>4</v>
      </c>
      <c r="L38" s="19">
        <v>0</v>
      </c>
      <c r="M38" s="19">
        <v>0</v>
      </c>
    </row>
    <row r="39" spans="1:13" x14ac:dyDescent="0.3">
      <c r="A39" s="19">
        <v>3</v>
      </c>
      <c r="B39" s="49" t="s">
        <v>94</v>
      </c>
      <c r="C39" s="19">
        <v>1</v>
      </c>
      <c r="D39" s="19">
        <v>3.5</v>
      </c>
      <c r="E39" s="19">
        <v>3.5</v>
      </c>
      <c r="F39" s="11" t="s">
        <v>67</v>
      </c>
      <c r="G39" s="19" t="s">
        <v>32</v>
      </c>
      <c r="H39" s="19">
        <f>I39+J39</f>
        <v>30</v>
      </c>
      <c r="I39" s="11">
        <v>0</v>
      </c>
      <c r="J39" s="11">
        <v>30</v>
      </c>
      <c r="K39" s="11">
        <v>2</v>
      </c>
      <c r="L39" s="19">
        <v>0</v>
      </c>
      <c r="M39" s="19">
        <v>0</v>
      </c>
    </row>
    <row r="40" spans="1:13" x14ac:dyDescent="0.3">
      <c r="A40" s="58" t="s">
        <v>34</v>
      </c>
      <c r="B40" s="58"/>
      <c r="C40" s="58"/>
      <c r="D40" s="29">
        <f>SUM(D37:D39)</f>
        <v>14</v>
      </c>
      <c r="E40" s="29">
        <f>SUM(E37:E39)</f>
        <v>5.85</v>
      </c>
      <c r="F40" s="29" t="s">
        <v>35</v>
      </c>
      <c r="G40" s="29" t="s">
        <v>35</v>
      </c>
      <c r="H40" s="29">
        <f>SUM(I40:J40)</f>
        <v>120</v>
      </c>
      <c r="I40" s="29">
        <f t="shared" ref="I40:M40" si="4">SUM(I37:I39)</f>
        <v>40</v>
      </c>
      <c r="J40" s="29">
        <f t="shared" si="4"/>
        <v>80</v>
      </c>
      <c r="K40" s="29">
        <f t="shared" si="4"/>
        <v>10</v>
      </c>
      <c r="L40" s="29">
        <f t="shared" si="4"/>
        <v>0</v>
      </c>
      <c r="M40" s="29">
        <f t="shared" si="4"/>
        <v>0</v>
      </c>
    </row>
    <row r="41" spans="1:13" x14ac:dyDescent="0.3">
      <c r="A41" s="57" t="s">
        <v>36</v>
      </c>
      <c r="B41" s="57"/>
      <c r="C41" s="57"/>
      <c r="D41" s="19" t="s">
        <v>35</v>
      </c>
      <c r="E41" s="19">
        <f>E40</f>
        <v>5.85</v>
      </c>
      <c r="F41" s="19" t="s">
        <v>35</v>
      </c>
      <c r="G41" s="19" t="s">
        <v>35</v>
      </c>
      <c r="H41" s="30">
        <f t="shared" ref="H41:H42" si="5">SUM(I41:J41)</f>
        <v>50</v>
      </c>
      <c r="I41" s="19">
        <v>0</v>
      </c>
      <c r="J41" s="30" cm="1">
        <f t="array" ref="J41">SUMPRODUCT(ROUND(IF(IF(J37:J39&gt;0,E37:E39/(J37:J39/H37:H39*D37:D39),0)*J37:J39&gt;J37:J39,J37:J39,IF(J37:J39&gt;0,E37:E39/(J37:J39/H37:H39*D37:D39),0)*J37:J39),0))</f>
        <v>50</v>
      </c>
      <c r="K41" s="30" cm="1">
        <f t="array" ref="K41">SUMPRODUCT(ROUND(IF(K37:K39&gt;0,E37:E39/D37:D39,0)*K37:K39,0))</f>
        <v>4</v>
      </c>
      <c r="L41" s="19">
        <f t="shared" ref="L41:M41" si="6">SUMIF($E37:$E39,"&gt;0",L37:L39)</f>
        <v>0</v>
      </c>
      <c r="M41" s="19">
        <f t="shared" si="6"/>
        <v>0</v>
      </c>
    </row>
    <row r="42" spans="1:13" x14ac:dyDescent="0.3">
      <c r="A42" s="57" t="s">
        <v>37</v>
      </c>
      <c r="B42" s="57"/>
      <c r="C42" s="57"/>
      <c r="D42" s="19">
        <f>SUMIF(G37:G39,"f",D37:D39)</f>
        <v>14</v>
      </c>
      <c r="E42" s="19">
        <f>SUMIF(G37:G39,"f",E37:E39)</f>
        <v>5.85</v>
      </c>
      <c r="F42" s="19" t="s">
        <v>35</v>
      </c>
      <c r="G42" s="19" t="s">
        <v>35</v>
      </c>
      <c r="H42" s="19">
        <f t="shared" si="5"/>
        <v>120</v>
      </c>
      <c r="I42" s="19">
        <f t="shared" ref="I42:J42" si="7">SUMIF($G37:$G39,"f",I37:I39)</f>
        <v>40</v>
      </c>
      <c r="J42" s="19">
        <f t="shared" si="7"/>
        <v>80</v>
      </c>
      <c r="K42" s="19">
        <f>SUMIF($G37:$G39,"f",K37:K39)</f>
        <v>10</v>
      </c>
      <c r="L42" s="19">
        <f t="shared" ref="L42:M42" si="8">SUMIF($G37:$G39,"f",L37:L39)</f>
        <v>0</v>
      </c>
      <c r="M42" s="19">
        <f t="shared" si="8"/>
        <v>0</v>
      </c>
    </row>
    <row r="43" spans="1:13" x14ac:dyDescent="0.3">
      <c r="A43" s="67" t="s">
        <v>42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26"/>
    </row>
    <row r="44" spans="1:13" x14ac:dyDescent="0.3">
      <c r="A44" s="19">
        <v>1</v>
      </c>
      <c r="B44" s="46" t="s">
        <v>5</v>
      </c>
      <c r="C44" s="19">
        <v>1</v>
      </c>
      <c r="D44" s="11">
        <v>0.25</v>
      </c>
      <c r="E44" s="19">
        <v>0</v>
      </c>
      <c r="F44" s="11" t="s">
        <v>69</v>
      </c>
      <c r="G44" s="19" t="s">
        <v>33</v>
      </c>
      <c r="H44" s="19">
        <f>I44+J44</f>
        <v>2</v>
      </c>
      <c r="I44" s="11">
        <v>2</v>
      </c>
      <c r="J44" s="11">
        <v>0</v>
      </c>
      <c r="K44" s="11">
        <v>0</v>
      </c>
      <c r="L44" s="19">
        <v>0</v>
      </c>
      <c r="M44" s="19">
        <v>0</v>
      </c>
    </row>
    <row r="45" spans="1:13" x14ac:dyDescent="0.3">
      <c r="A45" s="19">
        <v>2</v>
      </c>
      <c r="B45" s="46" t="s">
        <v>6</v>
      </c>
      <c r="C45" s="19">
        <v>1</v>
      </c>
      <c r="D45" s="11">
        <v>0.5</v>
      </c>
      <c r="E45" s="19">
        <v>0</v>
      </c>
      <c r="F45" s="11" t="s">
        <v>69</v>
      </c>
      <c r="G45" s="19" t="s">
        <v>33</v>
      </c>
      <c r="H45" s="19">
        <f>I45+J45</f>
        <v>4</v>
      </c>
      <c r="I45" s="11">
        <v>4</v>
      </c>
      <c r="J45" s="11">
        <v>0</v>
      </c>
      <c r="K45" s="11">
        <v>0</v>
      </c>
      <c r="L45" s="19">
        <v>0</v>
      </c>
      <c r="M45" s="19">
        <v>0</v>
      </c>
    </row>
    <row r="46" spans="1:13" x14ac:dyDescent="0.3">
      <c r="A46" s="19">
        <v>3</v>
      </c>
      <c r="B46" s="46" t="s">
        <v>186</v>
      </c>
      <c r="C46" s="19">
        <v>1</v>
      </c>
      <c r="D46" s="11">
        <v>0.25</v>
      </c>
      <c r="E46" s="19">
        <v>0</v>
      </c>
      <c r="F46" s="11" t="s">
        <v>69</v>
      </c>
      <c r="G46" s="19" t="s">
        <v>33</v>
      </c>
      <c r="H46" s="19">
        <f>I46+J46</f>
        <v>2</v>
      </c>
      <c r="I46" s="11">
        <v>2</v>
      </c>
      <c r="J46" s="11">
        <v>0</v>
      </c>
      <c r="K46" s="11">
        <v>0</v>
      </c>
      <c r="L46" s="19">
        <v>0</v>
      </c>
      <c r="M46" s="19">
        <v>0</v>
      </c>
    </row>
    <row r="47" spans="1:13" ht="28.8" x14ac:dyDescent="0.3">
      <c r="A47" s="19">
        <v>4</v>
      </c>
      <c r="B47" s="38" t="s">
        <v>187</v>
      </c>
      <c r="C47" s="19">
        <v>1</v>
      </c>
      <c r="D47" s="11">
        <v>0.5</v>
      </c>
      <c r="E47" s="19">
        <v>0</v>
      </c>
      <c r="F47" s="11" t="s">
        <v>69</v>
      </c>
      <c r="G47" s="19" t="s">
        <v>33</v>
      </c>
      <c r="H47" s="19">
        <f>I47+J47</f>
        <v>4</v>
      </c>
      <c r="I47" s="11">
        <v>4</v>
      </c>
      <c r="J47" s="11">
        <v>0</v>
      </c>
      <c r="K47" s="11">
        <v>0</v>
      </c>
      <c r="L47" s="19">
        <v>0</v>
      </c>
      <c r="M47" s="19">
        <v>0</v>
      </c>
    </row>
    <row r="48" spans="1:13" x14ac:dyDescent="0.3">
      <c r="A48" s="58" t="s">
        <v>34</v>
      </c>
      <c r="B48" s="58"/>
      <c r="C48" s="58"/>
      <c r="D48" s="29">
        <f>SUM(D44:D47)</f>
        <v>1.5</v>
      </c>
      <c r="E48" s="29">
        <f>SUM(E44:E47)</f>
        <v>0</v>
      </c>
      <c r="F48" s="29" t="s">
        <v>35</v>
      </c>
      <c r="G48" s="29" t="s">
        <v>35</v>
      </c>
      <c r="H48" s="29">
        <f>SUM(I48:J48)</f>
        <v>12</v>
      </c>
      <c r="I48" s="29">
        <f>SUM(I44:I47)</f>
        <v>12</v>
      </c>
      <c r="J48" s="29">
        <f>SUM(J44:J47)</f>
        <v>0</v>
      </c>
      <c r="K48" s="29">
        <f>SUM(K44:K47)</f>
        <v>0</v>
      </c>
      <c r="L48" s="29">
        <f t="shared" ref="L48:M48" si="9">SUM(L44:L47)</f>
        <v>0</v>
      </c>
      <c r="M48" s="29">
        <f t="shared" si="9"/>
        <v>0</v>
      </c>
    </row>
    <row r="49" spans="1:13" x14ac:dyDescent="0.3">
      <c r="A49" s="57" t="s">
        <v>36</v>
      </c>
      <c r="B49" s="57"/>
      <c r="C49" s="57"/>
      <c r="D49" s="19" t="s">
        <v>35</v>
      </c>
      <c r="E49" s="19">
        <f>E48</f>
        <v>0</v>
      </c>
      <c r="F49" s="19" t="s">
        <v>35</v>
      </c>
      <c r="G49" s="19" t="s">
        <v>35</v>
      </c>
      <c r="H49" s="30">
        <f>SUM(I49:J49)</f>
        <v>0</v>
      </c>
      <c r="I49" s="19">
        <v>0</v>
      </c>
      <c r="J49" s="30" cm="1">
        <f t="array" ref="J49">SUMPRODUCT(ROUND(IF(IF(J44:J47&gt;0,E44:E47/(J44:J47/H44:H47*D44:D47),0)*J44:J47&gt;J44:J47,J44:J47,IF(J44:J47&gt;0,E44:E47/(J44:J47/H44:H47*D44:D47),0)*J44:J47),0))</f>
        <v>0</v>
      </c>
      <c r="K49" s="30" cm="1">
        <f t="array" ref="K49">SUMPRODUCT(ROUND(IF(K44:K47&gt;0,E44:E47/D44:D47,0)*K44:K47,0))</f>
        <v>0</v>
      </c>
      <c r="L49" s="19">
        <f>SUMIF($E44:$E47,"&gt;0",L44:L47)</f>
        <v>0</v>
      </c>
      <c r="M49" s="19">
        <f>SUMIF($E44:$E47,"&gt;0",M44:M47)</f>
        <v>0</v>
      </c>
    </row>
    <row r="50" spans="1:13" x14ac:dyDescent="0.3">
      <c r="A50" s="57" t="s">
        <v>37</v>
      </c>
      <c r="B50" s="57"/>
      <c r="C50" s="57"/>
      <c r="D50" s="19">
        <f>SUMIF(G44:G47,"f",D44:D47)</f>
        <v>0</v>
      </c>
      <c r="E50" s="19">
        <f>SUMIF(G44:G47,"f",E44:E47)</f>
        <v>0</v>
      </c>
      <c r="F50" s="19" t="s">
        <v>35</v>
      </c>
      <c r="G50" s="19" t="s">
        <v>35</v>
      </c>
      <c r="H50" s="19">
        <f t="shared" ref="H50" si="10">SUM(I50:J50)</f>
        <v>0</v>
      </c>
      <c r="I50" s="19">
        <f>SUMIF($G44:$G47,"f",I44:I47)</f>
        <v>0</v>
      </c>
      <c r="J50" s="19">
        <f>SUMIF($G44:$G47,"f",J44:J47)</f>
        <v>0</v>
      </c>
      <c r="K50" s="19">
        <f>SUMIF($G44:$G47,"f",K44:K47)</f>
        <v>0</v>
      </c>
      <c r="L50" s="19">
        <f>SUMIF($G44:$G47,"f",L44:L47)</f>
        <v>0</v>
      </c>
      <c r="M50" s="19">
        <f>SUMIF($G44:$G47,"f",M44:M47)</f>
        <v>0</v>
      </c>
    </row>
    <row r="51" spans="1:13" x14ac:dyDescent="0.3">
      <c r="A51" s="58" t="s">
        <v>80</v>
      </c>
      <c r="B51" s="58"/>
      <c r="C51" s="58"/>
      <c r="D51" s="29">
        <f>D22+D27+D33+D40+D48</f>
        <v>30</v>
      </c>
      <c r="E51" s="29">
        <f>E22+E27+E33+E40+E48</f>
        <v>11.649999999999999</v>
      </c>
      <c r="F51" s="29" t="s">
        <v>35</v>
      </c>
      <c r="G51" s="29" t="s">
        <v>35</v>
      </c>
      <c r="H51" s="29">
        <f t="shared" ref="H51:M51" si="11">H22+H27+H33+H40+H48</f>
        <v>258</v>
      </c>
      <c r="I51" s="29">
        <f t="shared" si="11"/>
        <v>108</v>
      </c>
      <c r="J51" s="29">
        <f t="shared" si="11"/>
        <v>150</v>
      </c>
      <c r="K51" s="29">
        <f t="shared" si="11"/>
        <v>21</v>
      </c>
      <c r="L51" s="29">
        <f t="shared" si="11"/>
        <v>0</v>
      </c>
      <c r="M51" s="29">
        <f t="shared" si="11"/>
        <v>0</v>
      </c>
    </row>
    <row r="52" spans="1:13" x14ac:dyDescent="0.3">
      <c r="A52" s="26"/>
      <c r="B52" s="26"/>
      <c r="C52" s="26"/>
    </row>
    <row r="53" spans="1:13" x14ac:dyDescent="0.3">
      <c r="A53" s="26" t="s">
        <v>7</v>
      </c>
    </row>
    <row r="54" spans="1:13" ht="72" customHeight="1" x14ac:dyDescent="0.3">
      <c r="A54" s="63" t="s">
        <v>22</v>
      </c>
      <c r="B54" s="63" t="s">
        <v>23</v>
      </c>
      <c r="C54" s="64" t="s">
        <v>24</v>
      </c>
      <c r="D54" s="64" t="s">
        <v>25</v>
      </c>
      <c r="E54" s="71" t="s">
        <v>26</v>
      </c>
      <c r="F54" s="64" t="s">
        <v>27</v>
      </c>
      <c r="G54" s="71" t="s">
        <v>28</v>
      </c>
      <c r="H54" s="72" t="s">
        <v>29</v>
      </c>
      <c r="I54" s="72"/>
      <c r="J54" s="72"/>
      <c r="K54" s="72"/>
      <c r="L54" s="64" t="s">
        <v>89</v>
      </c>
      <c r="M54" s="64" t="s">
        <v>131</v>
      </c>
    </row>
    <row r="55" spans="1:13" ht="72" customHeight="1" x14ac:dyDescent="0.3">
      <c r="A55" s="63"/>
      <c r="B55" s="63"/>
      <c r="C55" s="64"/>
      <c r="D55" s="64"/>
      <c r="E55" s="71"/>
      <c r="F55" s="64"/>
      <c r="G55" s="71"/>
      <c r="H55" s="52" t="s">
        <v>2</v>
      </c>
      <c r="I55" s="28" t="s">
        <v>3</v>
      </c>
      <c r="J55" s="28" t="s">
        <v>4</v>
      </c>
      <c r="K55" s="28" t="s">
        <v>64</v>
      </c>
      <c r="L55" s="64"/>
      <c r="M55" s="64"/>
    </row>
    <row r="56" spans="1:13" x14ac:dyDescent="0.3">
      <c r="A56" s="59" t="s">
        <v>30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</row>
    <row r="57" spans="1:13" x14ac:dyDescent="0.3">
      <c r="A57" s="61" t="s">
        <v>31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</row>
    <row r="58" spans="1:13" x14ac:dyDescent="0.3">
      <c r="A58" s="19">
        <v>1</v>
      </c>
      <c r="B58" s="46" t="s">
        <v>8</v>
      </c>
      <c r="C58" s="11">
        <v>2</v>
      </c>
      <c r="D58" s="11">
        <v>2</v>
      </c>
      <c r="E58" s="19">
        <v>0</v>
      </c>
      <c r="F58" s="11" t="s">
        <v>67</v>
      </c>
      <c r="G58" s="19" t="s">
        <v>32</v>
      </c>
      <c r="H58" s="19">
        <f t="shared" ref="H58:H59" si="12">I58+J58</f>
        <v>30</v>
      </c>
      <c r="I58" s="11">
        <v>0</v>
      </c>
      <c r="J58" s="11">
        <v>30</v>
      </c>
      <c r="K58" s="11">
        <v>1</v>
      </c>
      <c r="L58" s="19">
        <v>0</v>
      </c>
      <c r="M58" s="19">
        <v>0</v>
      </c>
    </row>
    <row r="59" spans="1:13" ht="28.8" x14ac:dyDescent="0.3">
      <c r="A59" s="19">
        <v>2</v>
      </c>
      <c r="B59" s="38" t="s">
        <v>66</v>
      </c>
      <c r="C59" s="11">
        <v>2</v>
      </c>
      <c r="D59" s="11">
        <v>2</v>
      </c>
      <c r="E59" s="19">
        <v>0</v>
      </c>
      <c r="F59" s="11" t="s">
        <v>67</v>
      </c>
      <c r="G59" s="19" t="s">
        <v>32</v>
      </c>
      <c r="H59" s="19">
        <f t="shared" si="12"/>
        <v>16</v>
      </c>
      <c r="I59" s="11">
        <v>16</v>
      </c>
      <c r="J59" s="11">
        <v>0</v>
      </c>
      <c r="K59" s="11">
        <v>1</v>
      </c>
      <c r="L59" s="19">
        <v>0</v>
      </c>
      <c r="M59" s="19">
        <v>0</v>
      </c>
    </row>
    <row r="60" spans="1:13" x14ac:dyDescent="0.3">
      <c r="A60" s="58" t="s">
        <v>34</v>
      </c>
      <c r="B60" s="58"/>
      <c r="C60" s="58"/>
      <c r="D60" s="29">
        <f>SUM(D58:D59)</f>
        <v>4</v>
      </c>
      <c r="E60" s="29">
        <f>SUM(E58:E59)</f>
        <v>0</v>
      </c>
      <c r="F60" s="29" t="s">
        <v>35</v>
      </c>
      <c r="G60" s="29" t="s">
        <v>35</v>
      </c>
      <c r="H60" s="29">
        <f>SUM(I60:J60)</f>
        <v>46</v>
      </c>
      <c r="I60" s="29">
        <f t="shared" ref="I60:M60" si="13">SUM(I58:I59)</f>
        <v>16</v>
      </c>
      <c r="J60" s="29">
        <f t="shared" si="13"/>
        <v>30</v>
      </c>
      <c r="K60" s="29">
        <f t="shared" si="13"/>
        <v>2</v>
      </c>
      <c r="L60" s="29">
        <f t="shared" si="13"/>
        <v>0</v>
      </c>
      <c r="M60" s="29">
        <f t="shared" si="13"/>
        <v>0</v>
      </c>
    </row>
    <row r="61" spans="1:13" x14ac:dyDescent="0.3">
      <c r="A61" s="57" t="s">
        <v>36</v>
      </c>
      <c r="B61" s="57"/>
      <c r="C61" s="57"/>
      <c r="D61" s="19" t="s">
        <v>35</v>
      </c>
      <c r="E61" s="19">
        <f>E60</f>
        <v>0</v>
      </c>
      <c r="F61" s="19" t="s">
        <v>35</v>
      </c>
      <c r="G61" s="19" t="s">
        <v>35</v>
      </c>
      <c r="H61" s="30">
        <f t="shared" ref="H61:H62" si="14">SUM(I61:J61)</f>
        <v>0</v>
      </c>
      <c r="I61" s="19">
        <v>0</v>
      </c>
      <c r="J61" s="30" cm="1">
        <f t="array" ref="J61">SUMPRODUCT(ROUND(IF(IF(J58:J59&gt;0,E58:E59/(J58:J59/H58:H59*D58:D59),0)*J58:J59&gt;J58:J59,J58:J59,IF(J58:J59&gt;0,E58:E59/(J58:J59/H58:H59*D58:D59),0)*J58:J59),0))</f>
        <v>0</v>
      </c>
      <c r="K61" s="30" cm="1">
        <f t="array" ref="K61">SUMPRODUCT(ROUND(IF(K58:K59&gt;0,E58:E59/D58:D59,0)*K58:K59,0))</f>
        <v>0</v>
      </c>
      <c r="L61" s="19">
        <f t="shared" ref="L61:M61" si="15">SUMIF($E58:$E59,"&gt;0",L58:L59)</f>
        <v>0</v>
      </c>
      <c r="M61" s="19">
        <f t="shared" si="15"/>
        <v>0</v>
      </c>
    </row>
    <row r="62" spans="1:13" x14ac:dyDescent="0.3">
      <c r="A62" s="57" t="s">
        <v>37</v>
      </c>
      <c r="B62" s="57"/>
      <c r="C62" s="57"/>
      <c r="D62" s="19">
        <f>SUMIF(G58:G59,"f",D58:D59)</f>
        <v>4</v>
      </c>
      <c r="E62" s="19">
        <f>SUMIF(G58:G59,"f",E58:E59)</f>
        <v>0</v>
      </c>
      <c r="F62" s="19" t="s">
        <v>35</v>
      </c>
      <c r="G62" s="19" t="s">
        <v>35</v>
      </c>
      <c r="H62" s="19">
        <f t="shared" si="14"/>
        <v>46</v>
      </c>
      <c r="I62" s="19">
        <f t="shared" ref="I62:J62" si="16">SUMIF($G58:$G59,"f",I58:I59)</f>
        <v>16</v>
      </c>
      <c r="J62" s="19">
        <f t="shared" si="16"/>
        <v>30</v>
      </c>
      <c r="K62" s="19">
        <f>SUMIF($G58:$G59,"f",K58:K59)</f>
        <v>2</v>
      </c>
      <c r="L62" s="19">
        <f t="shared" ref="L62:M62" si="17">SUMIF($G58:$G59,"f",L58:L59)</f>
        <v>0</v>
      </c>
      <c r="M62" s="19">
        <f t="shared" si="17"/>
        <v>0</v>
      </c>
    </row>
    <row r="63" spans="1:13" x14ac:dyDescent="0.3">
      <c r="A63" s="67" t="s">
        <v>38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26"/>
    </row>
    <row r="64" spans="1:13" ht="28.8" x14ac:dyDescent="0.3">
      <c r="A64" s="19">
        <v>1</v>
      </c>
      <c r="B64" s="38" t="s">
        <v>95</v>
      </c>
      <c r="C64" s="19">
        <v>2</v>
      </c>
      <c r="D64" s="19">
        <v>3.5</v>
      </c>
      <c r="E64" s="19">
        <v>2.33</v>
      </c>
      <c r="F64" s="11" t="s">
        <v>67</v>
      </c>
      <c r="G64" s="19" t="s">
        <v>33</v>
      </c>
      <c r="H64" s="19">
        <f>I64+J64</f>
        <v>30</v>
      </c>
      <c r="I64" s="19">
        <v>10</v>
      </c>
      <c r="J64" s="19">
        <v>20</v>
      </c>
      <c r="K64" s="19">
        <v>2</v>
      </c>
      <c r="L64" s="19">
        <v>0</v>
      </c>
      <c r="M64" s="19">
        <v>0</v>
      </c>
    </row>
    <row r="65" spans="1:13" x14ac:dyDescent="0.3">
      <c r="A65" s="58" t="s">
        <v>34</v>
      </c>
      <c r="B65" s="58"/>
      <c r="C65" s="58"/>
      <c r="D65" s="29">
        <f>SUM(D64:D64)</f>
        <v>3.5</v>
      </c>
      <c r="E65" s="29">
        <f>SUM(E64:E64)</f>
        <v>2.33</v>
      </c>
      <c r="F65" s="29" t="s">
        <v>35</v>
      </c>
      <c r="G65" s="29" t="s">
        <v>35</v>
      </c>
      <c r="H65" s="29">
        <f>SUM(I65:J65)</f>
        <v>30</v>
      </c>
      <c r="I65" s="29">
        <f>SUM(I64:I64)</f>
        <v>10</v>
      </c>
      <c r="J65" s="29">
        <f>SUM(J64:J64)</f>
        <v>20</v>
      </c>
      <c r="K65" s="29">
        <f>SUM(K64:K64)</f>
        <v>2</v>
      </c>
      <c r="L65" s="29">
        <f>SUM(L64:L64)</f>
        <v>0</v>
      </c>
      <c r="M65" s="29">
        <f>SUM(M64:M64)</f>
        <v>0</v>
      </c>
    </row>
    <row r="66" spans="1:13" x14ac:dyDescent="0.3">
      <c r="A66" s="57" t="s">
        <v>36</v>
      </c>
      <c r="B66" s="57"/>
      <c r="C66" s="57"/>
      <c r="D66" s="19" t="s">
        <v>35</v>
      </c>
      <c r="E66" s="19">
        <f>E65</f>
        <v>2.33</v>
      </c>
      <c r="F66" s="19" t="s">
        <v>35</v>
      </c>
      <c r="G66" s="19" t="s">
        <v>35</v>
      </c>
      <c r="H66" s="30">
        <f t="shared" ref="H66:H67" si="18">SUM(I66:J66)</f>
        <v>20</v>
      </c>
      <c r="I66" s="19">
        <v>0</v>
      </c>
      <c r="J66" s="30">
        <f>SUMPRODUCT(ROUND(IF(IF(J64&gt;0,E64/(J64/H64*D64),0)*J64&gt;J64,J64,IF(J64&gt;0,E64/(J64/H64*D64),0)*J64),0))</f>
        <v>20</v>
      </c>
      <c r="K66" s="30">
        <f>SUMPRODUCT(ROUND(IF(K64&gt;0,E64/D64,0)*K64,0))</f>
        <v>1</v>
      </c>
      <c r="L66" s="19">
        <f>SUMIF($E64:$E64,"&gt;0",L64:L64)</f>
        <v>0</v>
      </c>
      <c r="M66" s="19">
        <f>SUMIF($E64:$E64,"&gt;0",M64:M64)</f>
        <v>0</v>
      </c>
    </row>
    <row r="67" spans="1:13" x14ac:dyDescent="0.3">
      <c r="A67" s="57" t="s">
        <v>37</v>
      </c>
      <c r="B67" s="57"/>
      <c r="C67" s="57"/>
      <c r="D67" s="19">
        <f>SUMIF(G64:G64,"f",D64:D64)</f>
        <v>0</v>
      </c>
      <c r="E67" s="19">
        <f>SUMIF(G64:G64,"f",E64:E64)</f>
        <v>0</v>
      </c>
      <c r="F67" s="19" t="s">
        <v>35</v>
      </c>
      <c r="G67" s="19" t="s">
        <v>35</v>
      </c>
      <c r="H67" s="19">
        <f t="shared" si="18"/>
        <v>0</v>
      </c>
      <c r="I67" s="19">
        <f>SUMIF($G64:$G64,"f",I64:I64)</f>
        <v>0</v>
      </c>
      <c r="J67" s="19">
        <f>SUMIF($G64:$G64,"f",J64:J64)</f>
        <v>0</v>
      </c>
      <c r="K67" s="19">
        <f>SUMIF($G64:$G64,"f",K64:K64)</f>
        <v>0</v>
      </c>
      <c r="L67" s="19">
        <f>SUMIF($G64:$G64,"f",L64:L64)</f>
        <v>0</v>
      </c>
      <c r="M67" s="19">
        <f>SUMIF($G64:$G64,"f",M64:M64)</f>
        <v>0</v>
      </c>
    </row>
    <row r="68" spans="1:13" x14ac:dyDescent="0.3">
      <c r="A68" s="67" t="s">
        <v>39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26"/>
    </row>
    <row r="69" spans="1:13" x14ac:dyDescent="0.3">
      <c r="A69" s="19">
        <v>1</v>
      </c>
      <c r="B69" s="46" t="s">
        <v>96</v>
      </c>
      <c r="C69" s="19">
        <v>2</v>
      </c>
      <c r="D69" s="19">
        <v>5</v>
      </c>
      <c r="E69" s="19">
        <v>2.5</v>
      </c>
      <c r="F69" s="19" t="s">
        <v>68</v>
      </c>
      <c r="G69" s="11" t="s">
        <v>33</v>
      </c>
      <c r="H69" s="11">
        <f>I69+J69</f>
        <v>40</v>
      </c>
      <c r="I69" s="11">
        <v>20</v>
      </c>
      <c r="J69" s="11">
        <v>20</v>
      </c>
      <c r="K69" s="11">
        <v>4</v>
      </c>
      <c r="L69" s="19">
        <v>0</v>
      </c>
      <c r="M69" s="19">
        <v>0</v>
      </c>
    </row>
    <row r="70" spans="1:13" x14ac:dyDescent="0.3">
      <c r="A70" s="19">
        <v>2</v>
      </c>
      <c r="B70" s="46" t="s">
        <v>97</v>
      </c>
      <c r="C70" s="19">
        <v>2</v>
      </c>
      <c r="D70" s="19">
        <v>7.5</v>
      </c>
      <c r="E70" s="19">
        <v>5</v>
      </c>
      <c r="F70" s="11" t="s">
        <v>68</v>
      </c>
      <c r="G70" s="11" t="s">
        <v>33</v>
      </c>
      <c r="H70" s="11">
        <f>I70+J70</f>
        <v>60</v>
      </c>
      <c r="I70" s="11">
        <v>20</v>
      </c>
      <c r="J70" s="11">
        <v>40</v>
      </c>
      <c r="K70" s="11">
        <v>4</v>
      </c>
      <c r="L70" s="19">
        <v>0</v>
      </c>
      <c r="M70" s="19">
        <v>0</v>
      </c>
    </row>
    <row r="71" spans="1:13" x14ac:dyDescent="0.3">
      <c r="A71" s="58" t="s">
        <v>34</v>
      </c>
      <c r="B71" s="58"/>
      <c r="C71" s="58"/>
      <c r="D71" s="29">
        <f>SUM(D69:D70)</f>
        <v>12.5</v>
      </c>
      <c r="E71" s="29">
        <f>SUM(E69:E70)</f>
        <v>7.5</v>
      </c>
      <c r="F71" s="29" t="s">
        <v>35</v>
      </c>
      <c r="G71" s="29" t="s">
        <v>35</v>
      </c>
      <c r="H71" s="29">
        <f>SUM(I71:J71)</f>
        <v>100</v>
      </c>
      <c r="I71" s="29">
        <f>SUM(I69:I70)</f>
        <v>40</v>
      </c>
      <c r="J71" s="29">
        <f>SUM(J69:J70)</f>
        <v>60</v>
      </c>
      <c r="K71" s="29">
        <f>SUM(K69:K70)</f>
        <v>8</v>
      </c>
      <c r="L71" s="29">
        <f>SUM(L69:L70)</f>
        <v>0</v>
      </c>
      <c r="M71" s="29">
        <f>SUM(M69:M70)</f>
        <v>0</v>
      </c>
    </row>
    <row r="72" spans="1:13" x14ac:dyDescent="0.3">
      <c r="A72" s="57" t="s">
        <v>36</v>
      </c>
      <c r="B72" s="57"/>
      <c r="C72" s="57"/>
      <c r="D72" s="19" t="s">
        <v>35</v>
      </c>
      <c r="E72" s="19">
        <f>E71</f>
        <v>7.5</v>
      </c>
      <c r="F72" s="19" t="s">
        <v>35</v>
      </c>
      <c r="G72" s="19" t="s">
        <v>35</v>
      </c>
      <c r="H72" s="30">
        <f t="shared" ref="H72:H73" si="19">SUM(I72:J72)</f>
        <v>60</v>
      </c>
      <c r="I72" s="19">
        <v>0</v>
      </c>
      <c r="J72" s="30" cm="1">
        <f t="array" ref="J72">SUMPRODUCT(ROUND(IF(IF(J69:J70&gt;0,E69:E70/(J69:J70/H69:H70*D69:D70),0)*J69:J70&gt;J69:J70,J69:J70,IF(J69:J70&gt;0,E69:E70/(J69:J70/H69:H70*D69:D70),0)*J69:J70),0))</f>
        <v>60</v>
      </c>
      <c r="K72" s="30" cm="1">
        <f t="array" ref="K72">SUMPRODUCT(ROUND(IF(K69:K70&gt;0,E69:E70/D69:D70,0)*K69:K70,0))</f>
        <v>5</v>
      </c>
      <c r="L72" s="19">
        <f>SUMIF($E69:$E70,"&gt;0",L69:L70)</f>
        <v>0</v>
      </c>
      <c r="M72" s="19">
        <f>SUMIF($E69:$E70,"&gt;0",M69:M70)</f>
        <v>0</v>
      </c>
    </row>
    <row r="73" spans="1:13" x14ac:dyDescent="0.3">
      <c r="A73" s="57" t="s">
        <v>37</v>
      </c>
      <c r="B73" s="57"/>
      <c r="C73" s="57"/>
      <c r="D73" s="19">
        <f>SUMIF(G69:G70,"f",D69:D70)</f>
        <v>0</v>
      </c>
      <c r="E73" s="19">
        <f>SUMIF(G69:G70,"f",E69:E70)</f>
        <v>0</v>
      </c>
      <c r="F73" s="19" t="s">
        <v>35</v>
      </c>
      <c r="G73" s="19" t="s">
        <v>35</v>
      </c>
      <c r="H73" s="19">
        <f t="shared" si="19"/>
        <v>0</v>
      </c>
      <c r="I73" s="19">
        <f>SUMIF($G69:$G70,"f",I69:I70)</f>
        <v>0</v>
      </c>
      <c r="J73" s="19">
        <f>SUMIF($G69:$G70,"f",J69:J70)</f>
        <v>0</v>
      </c>
      <c r="K73" s="19">
        <f>SUMIF($G69:$G70,"f",K69:K70)</f>
        <v>0</v>
      </c>
      <c r="L73" s="19">
        <f>SUMIF($G69:$G70,"f",L69:L70)</f>
        <v>0</v>
      </c>
      <c r="M73" s="19">
        <f>SUMIF($G69:$G70,"f",M69:M70)</f>
        <v>0</v>
      </c>
    </row>
    <row r="74" spans="1:13" x14ac:dyDescent="0.3">
      <c r="A74" s="67" t="s">
        <v>40</v>
      </c>
      <c r="B74" s="68"/>
      <c r="C74" s="68"/>
      <c r="D74" s="68"/>
      <c r="E74" s="68"/>
      <c r="F74" s="68"/>
      <c r="G74" s="68"/>
      <c r="H74" s="68"/>
      <c r="I74" s="69"/>
      <c r="J74" s="69"/>
      <c r="K74" s="69"/>
      <c r="L74" s="68"/>
      <c r="M74" s="26"/>
    </row>
    <row r="75" spans="1:13" x14ac:dyDescent="0.3">
      <c r="A75" s="19">
        <v>1</v>
      </c>
      <c r="B75" s="49" t="s">
        <v>146</v>
      </c>
      <c r="C75" s="19">
        <v>2</v>
      </c>
      <c r="D75" s="19">
        <v>5</v>
      </c>
      <c r="E75" s="19">
        <v>1.25</v>
      </c>
      <c r="F75" s="11" t="s">
        <v>68</v>
      </c>
      <c r="G75" s="19" t="s">
        <v>32</v>
      </c>
      <c r="H75" s="19">
        <f>I75+J75</f>
        <v>40</v>
      </c>
      <c r="I75" s="11">
        <v>20</v>
      </c>
      <c r="J75" s="11">
        <v>20</v>
      </c>
      <c r="K75" s="11">
        <v>4</v>
      </c>
      <c r="L75" s="19">
        <v>0</v>
      </c>
      <c r="M75" s="19">
        <v>0</v>
      </c>
    </row>
    <row r="76" spans="1:13" x14ac:dyDescent="0.3">
      <c r="A76" s="19">
        <v>2</v>
      </c>
      <c r="B76" s="49" t="s">
        <v>147</v>
      </c>
      <c r="C76" s="19">
        <v>2</v>
      </c>
      <c r="D76" s="19">
        <v>5</v>
      </c>
      <c r="E76" s="19">
        <v>1.25</v>
      </c>
      <c r="F76" s="11" t="s">
        <v>68</v>
      </c>
      <c r="G76" s="19" t="s">
        <v>32</v>
      </c>
      <c r="H76" s="19">
        <f>I76+J76</f>
        <v>40</v>
      </c>
      <c r="I76" s="11">
        <v>20</v>
      </c>
      <c r="J76" s="11">
        <v>20</v>
      </c>
      <c r="K76" s="11">
        <v>4</v>
      </c>
      <c r="L76" s="19">
        <v>0</v>
      </c>
      <c r="M76" s="19">
        <v>0</v>
      </c>
    </row>
    <row r="77" spans="1:13" x14ac:dyDescent="0.3">
      <c r="A77" s="58" t="s">
        <v>34</v>
      </c>
      <c r="B77" s="58"/>
      <c r="C77" s="58"/>
      <c r="D77" s="29">
        <f>SUM(D75:D76)</f>
        <v>10</v>
      </c>
      <c r="E77" s="29">
        <f>SUM(E75:E76)</f>
        <v>2.5</v>
      </c>
      <c r="F77" s="29" t="s">
        <v>35</v>
      </c>
      <c r="G77" s="29" t="s">
        <v>35</v>
      </c>
      <c r="H77" s="29">
        <f>SUM(I77:J77)</f>
        <v>80</v>
      </c>
      <c r="I77" s="29">
        <f>SUM(I75:I76)</f>
        <v>40</v>
      </c>
      <c r="J77" s="29">
        <f t="shared" ref="J77:M77" si="20">SUM(J75:J76)</f>
        <v>40</v>
      </c>
      <c r="K77" s="29">
        <f t="shared" si="20"/>
        <v>8</v>
      </c>
      <c r="L77" s="29">
        <f t="shared" si="20"/>
        <v>0</v>
      </c>
      <c r="M77" s="29">
        <f t="shared" si="20"/>
        <v>0</v>
      </c>
    </row>
    <row r="78" spans="1:13" x14ac:dyDescent="0.3">
      <c r="A78" s="57" t="s">
        <v>36</v>
      </c>
      <c r="B78" s="57"/>
      <c r="C78" s="57"/>
      <c r="D78" s="19" t="s">
        <v>35</v>
      </c>
      <c r="E78" s="19">
        <f>E77</f>
        <v>2.5</v>
      </c>
      <c r="F78" s="19" t="s">
        <v>35</v>
      </c>
      <c r="G78" s="19" t="s">
        <v>35</v>
      </c>
      <c r="H78" s="30">
        <f t="shared" ref="H78:H79" si="21">SUM(I78:J78)</f>
        <v>20</v>
      </c>
      <c r="I78" s="19">
        <v>0</v>
      </c>
      <c r="J78" s="30" cm="1">
        <f t="array" ref="J78">SUMPRODUCT(ROUND(IF(IF(J75:J76&gt;0,E75:E76/(J75:J76/H75:H76*D75:D76),0)*J75:J76&gt;J75:J76,J75:J76,IF(J75:J76&gt;0,E75:E76/(J75:J76/H75:H76*D75:D76),0)*J75:J76),0))</f>
        <v>20</v>
      </c>
      <c r="K78" s="30" cm="1">
        <f t="array" ref="K78">SUMPRODUCT(ROUND(IF(K75:K76&gt;0,E75:E76/D75:D76,0)*K75:K76,0))</f>
        <v>2</v>
      </c>
      <c r="L78" s="19">
        <f t="shared" ref="L78:M78" si="22">SUMIF($E75:$E76,"&gt;0",L75:L76)</f>
        <v>0</v>
      </c>
      <c r="M78" s="19">
        <f t="shared" si="22"/>
        <v>0</v>
      </c>
    </row>
    <row r="79" spans="1:13" x14ac:dyDescent="0.3">
      <c r="A79" s="57" t="s">
        <v>37</v>
      </c>
      <c r="B79" s="57"/>
      <c r="C79" s="57"/>
      <c r="D79" s="19">
        <f>SUMIF(G75:G76,"f",D75:D76)</f>
        <v>10</v>
      </c>
      <c r="E79" s="19">
        <f>SUMIF(G75:G76,"f",E75:E76)</f>
        <v>2.5</v>
      </c>
      <c r="F79" s="19" t="s">
        <v>35</v>
      </c>
      <c r="G79" s="19" t="s">
        <v>35</v>
      </c>
      <c r="H79" s="19">
        <f t="shared" si="21"/>
        <v>80</v>
      </c>
      <c r="I79" s="19">
        <f>SUMIF($G75:$G76,"f",I75:I76)</f>
        <v>40</v>
      </c>
      <c r="J79" s="19">
        <f t="shared" ref="J79" si="23">SUMIF($G75:$G76,"f",J75:J76)</f>
        <v>40</v>
      </c>
      <c r="K79" s="19">
        <f>SUMIF($G75:$G76,"f",K75:K76)</f>
        <v>8</v>
      </c>
      <c r="L79" s="19">
        <f t="shared" ref="L79:M79" si="24">SUMIF($G75:$G76,"f",L75:L76)</f>
        <v>0</v>
      </c>
      <c r="M79" s="19">
        <f t="shared" si="24"/>
        <v>0</v>
      </c>
    </row>
    <row r="80" spans="1:13" x14ac:dyDescent="0.3">
      <c r="A80" s="58" t="s">
        <v>81</v>
      </c>
      <c r="B80" s="58"/>
      <c r="C80" s="58"/>
      <c r="D80" s="29">
        <f>D60+D65+D71+D77</f>
        <v>30</v>
      </c>
      <c r="E80" s="29">
        <f>E60+E65+E71+E77</f>
        <v>12.33</v>
      </c>
      <c r="F80" s="29" t="s">
        <v>35</v>
      </c>
      <c r="G80" s="29" t="s">
        <v>35</v>
      </c>
      <c r="H80" s="29">
        <f>H60+H65+H71+H77</f>
        <v>256</v>
      </c>
      <c r="I80" s="29">
        <f t="shared" ref="I80:M80" si="25">I60+I65+I71+I77</f>
        <v>106</v>
      </c>
      <c r="J80" s="29">
        <f t="shared" si="25"/>
        <v>150</v>
      </c>
      <c r="K80" s="29">
        <f t="shared" si="25"/>
        <v>20</v>
      </c>
      <c r="L80" s="29">
        <f t="shared" si="25"/>
        <v>0</v>
      </c>
      <c r="M80" s="29">
        <f t="shared" si="25"/>
        <v>0</v>
      </c>
    </row>
    <row r="81" spans="1:13" x14ac:dyDescent="0.3">
      <c r="A81" s="58" t="s">
        <v>82</v>
      </c>
      <c r="B81" s="58"/>
      <c r="C81" s="58"/>
      <c r="D81" s="29">
        <f>D51+D80</f>
        <v>60</v>
      </c>
      <c r="E81" s="29">
        <f>E51+E80</f>
        <v>23.979999999999997</v>
      </c>
      <c r="F81" s="29" t="s">
        <v>35</v>
      </c>
      <c r="G81" s="29" t="s">
        <v>35</v>
      </c>
      <c r="H81" s="29">
        <f t="shared" ref="H81:M81" si="26">H51+H80</f>
        <v>514</v>
      </c>
      <c r="I81" s="29">
        <f t="shared" si="26"/>
        <v>214</v>
      </c>
      <c r="J81" s="29">
        <f t="shared" si="26"/>
        <v>300</v>
      </c>
      <c r="K81" s="29">
        <f t="shared" si="26"/>
        <v>41</v>
      </c>
      <c r="L81" s="29">
        <f t="shared" si="26"/>
        <v>0</v>
      </c>
      <c r="M81" s="29">
        <f t="shared" si="26"/>
        <v>0</v>
      </c>
    </row>
    <row r="82" spans="1:13" x14ac:dyDescent="0.3">
      <c r="A82" s="26"/>
      <c r="B82" s="26"/>
      <c r="C82" s="26"/>
      <c r="D82" s="24"/>
      <c r="E82" s="24"/>
      <c r="F82" s="24"/>
      <c r="G82" s="24"/>
      <c r="H82" s="24"/>
      <c r="I82" s="24"/>
      <c r="J82" s="24"/>
      <c r="K82" s="24"/>
      <c r="L82" s="24"/>
      <c r="M82" s="24"/>
    </row>
    <row r="83" spans="1:13" x14ac:dyDescent="0.3">
      <c r="A83" s="26" t="s">
        <v>10</v>
      </c>
    </row>
    <row r="84" spans="1:13" ht="72" customHeight="1" x14ac:dyDescent="0.3">
      <c r="A84" s="63" t="s">
        <v>22</v>
      </c>
      <c r="B84" s="63" t="s">
        <v>23</v>
      </c>
      <c r="C84" s="64" t="s">
        <v>24</v>
      </c>
      <c r="D84" s="64" t="s">
        <v>25</v>
      </c>
      <c r="E84" s="71" t="s">
        <v>26</v>
      </c>
      <c r="F84" s="64" t="s">
        <v>27</v>
      </c>
      <c r="G84" s="71" t="s">
        <v>28</v>
      </c>
      <c r="H84" s="72" t="s">
        <v>29</v>
      </c>
      <c r="I84" s="72"/>
      <c r="J84" s="72"/>
      <c r="K84" s="72"/>
      <c r="L84" s="64" t="s">
        <v>89</v>
      </c>
      <c r="M84" s="64" t="s">
        <v>131</v>
      </c>
    </row>
    <row r="85" spans="1:13" ht="72" customHeight="1" x14ac:dyDescent="0.3">
      <c r="A85" s="63"/>
      <c r="B85" s="63"/>
      <c r="C85" s="64"/>
      <c r="D85" s="64"/>
      <c r="E85" s="71"/>
      <c r="F85" s="64"/>
      <c r="G85" s="71"/>
      <c r="H85" s="52" t="s">
        <v>2</v>
      </c>
      <c r="I85" s="28" t="s">
        <v>3</v>
      </c>
      <c r="J85" s="28" t="s">
        <v>4</v>
      </c>
      <c r="K85" s="28" t="s">
        <v>64</v>
      </c>
      <c r="L85" s="64"/>
      <c r="M85" s="64"/>
    </row>
    <row r="86" spans="1:13" x14ac:dyDescent="0.3">
      <c r="A86" s="59" t="s">
        <v>30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</row>
    <row r="87" spans="1:13" x14ac:dyDescent="0.3">
      <c r="A87" s="61" t="s">
        <v>31</v>
      </c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</row>
    <row r="88" spans="1:13" x14ac:dyDescent="0.3">
      <c r="A88" s="19">
        <v>1</v>
      </c>
      <c r="B88" s="46" t="s">
        <v>11</v>
      </c>
      <c r="C88" s="11">
        <v>3</v>
      </c>
      <c r="D88" s="11">
        <v>2</v>
      </c>
      <c r="E88" s="19">
        <v>0</v>
      </c>
      <c r="F88" s="11" t="s">
        <v>67</v>
      </c>
      <c r="G88" s="19" t="s">
        <v>32</v>
      </c>
      <c r="H88" s="19">
        <f t="shared" ref="H88" si="27">I88+J88</f>
        <v>30</v>
      </c>
      <c r="I88" s="11">
        <v>0</v>
      </c>
      <c r="J88" s="11">
        <v>30</v>
      </c>
      <c r="K88" s="11">
        <v>1</v>
      </c>
      <c r="L88" s="19">
        <v>0</v>
      </c>
      <c r="M88" s="19">
        <v>0</v>
      </c>
    </row>
    <row r="89" spans="1:13" x14ac:dyDescent="0.3">
      <c r="A89" s="58" t="s">
        <v>34</v>
      </c>
      <c r="B89" s="58"/>
      <c r="C89" s="58"/>
      <c r="D89" s="29">
        <f>SUM(D88:D88)</f>
        <v>2</v>
      </c>
      <c r="E89" s="29">
        <f>SUM(E88:E88)</f>
        <v>0</v>
      </c>
      <c r="F89" s="29" t="s">
        <v>35</v>
      </c>
      <c r="G89" s="29" t="s">
        <v>35</v>
      </c>
      <c r="H89" s="29">
        <f>SUM(I89:J89)</f>
        <v>30</v>
      </c>
      <c r="I89" s="29">
        <f>SUM(I88:I88)</f>
        <v>0</v>
      </c>
      <c r="J89" s="29">
        <f>SUM(J88:J88)</f>
        <v>30</v>
      </c>
      <c r="K89" s="29">
        <f>SUM(K88:K88)</f>
        <v>1</v>
      </c>
      <c r="L89" s="29">
        <f>SUM(L88:L88)</f>
        <v>0</v>
      </c>
      <c r="M89" s="29">
        <f>SUM(M88:M88)</f>
        <v>0</v>
      </c>
    </row>
    <row r="90" spans="1:13" x14ac:dyDescent="0.3">
      <c r="A90" s="57" t="s">
        <v>36</v>
      </c>
      <c r="B90" s="57"/>
      <c r="C90" s="57"/>
      <c r="D90" s="19" t="s">
        <v>35</v>
      </c>
      <c r="E90" s="19">
        <f>E89</f>
        <v>0</v>
      </c>
      <c r="F90" s="19" t="s">
        <v>35</v>
      </c>
      <c r="G90" s="19" t="s">
        <v>35</v>
      </c>
      <c r="H90" s="30">
        <f t="shared" ref="H90:H91" si="28">SUM(I90:J90)</f>
        <v>0</v>
      </c>
      <c r="I90" s="19">
        <v>0</v>
      </c>
      <c r="J90" s="30">
        <v>0</v>
      </c>
      <c r="K90" s="30" cm="1">
        <f t="array" ref="K90">SUMPRODUCT(ROUND(IF(K88:K88&gt;0,E88:E88/D88:D88,0)*K88:K88,0))</f>
        <v>0</v>
      </c>
      <c r="L90" s="19">
        <f>SUMIF($E88:$E88,"&gt;0",L88:L88)</f>
        <v>0</v>
      </c>
      <c r="M90" s="19">
        <f>SUMIF($E88:$E88,"&gt;0",M88:M88)</f>
        <v>0</v>
      </c>
    </row>
    <row r="91" spans="1:13" x14ac:dyDescent="0.3">
      <c r="A91" s="57" t="s">
        <v>37</v>
      </c>
      <c r="B91" s="57"/>
      <c r="C91" s="57"/>
      <c r="D91" s="19">
        <f>SUMIF(G88:G88,"f",D88:D88)</f>
        <v>2</v>
      </c>
      <c r="E91" s="19">
        <f>SUMIF(G88:G88,"f",E88:E88)</f>
        <v>0</v>
      </c>
      <c r="F91" s="19" t="s">
        <v>35</v>
      </c>
      <c r="G91" s="19" t="s">
        <v>35</v>
      </c>
      <c r="H91" s="19">
        <f t="shared" si="28"/>
        <v>30</v>
      </c>
      <c r="I91" s="19">
        <f>SUMIF($G88:$G88,"f",I88:I88)</f>
        <v>0</v>
      </c>
      <c r="J91" s="19">
        <f>SUMIF($G88:$G88,"f",J88:J88)</f>
        <v>30</v>
      </c>
      <c r="K91" s="19">
        <f>SUMIF($G88:$G88,"f",K88:K88)</f>
        <v>1</v>
      </c>
      <c r="L91" s="19">
        <f>SUMIF($G88:$G88,"f",L88:L88)</f>
        <v>0</v>
      </c>
      <c r="M91" s="19">
        <f>SUMIF($G88:$G88,"f",M88:M88)</f>
        <v>0</v>
      </c>
    </row>
    <row r="92" spans="1:13" x14ac:dyDescent="0.3">
      <c r="A92" s="67" t="s">
        <v>38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26"/>
    </row>
    <row r="93" spans="1:13" x14ac:dyDescent="0.3">
      <c r="A93" s="19">
        <v>1</v>
      </c>
      <c r="B93" s="38" t="s">
        <v>20</v>
      </c>
      <c r="C93" s="19">
        <v>3</v>
      </c>
      <c r="D93" s="19">
        <v>4.5</v>
      </c>
      <c r="E93" s="19">
        <v>2.25</v>
      </c>
      <c r="F93" s="11" t="s">
        <v>67</v>
      </c>
      <c r="G93" s="19" t="s">
        <v>33</v>
      </c>
      <c r="H93" s="19">
        <f>I93+J93</f>
        <v>40</v>
      </c>
      <c r="I93" s="19">
        <v>20</v>
      </c>
      <c r="J93" s="19">
        <v>20</v>
      </c>
      <c r="K93" s="19">
        <v>2</v>
      </c>
      <c r="L93" s="19">
        <v>0</v>
      </c>
      <c r="M93" s="19">
        <v>0</v>
      </c>
    </row>
    <row r="94" spans="1:13" x14ac:dyDescent="0.3">
      <c r="A94" s="58" t="s">
        <v>34</v>
      </c>
      <c r="B94" s="58"/>
      <c r="C94" s="58"/>
      <c r="D94" s="29">
        <f>SUM(D93:D93)</f>
        <v>4.5</v>
      </c>
      <c r="E94" s="29">
        <f>SUM(E93:E93)</f>
        <v>2.25</v>
      </c>
      <c r="F94" s="29" t="s">
        <v>35</v>
      </c>
      <c r="G94" s="29" t="s">
        <v>35</v>
      </c>
      <c r="H94" s="29">
        <f>SUM(I94:J94)</f>
        <v>40</v>
      </c>
      <c r="I94" s="29">
        <f>SUM(I93:I93)</f>
        <v>20</v>
      </c>
      <c r="J94" s="29">
        <f>SUM(J93:J93)</f>
        <v>20</v>
      </c>
      <c r="K94" s="29">
        <f>SUM(K93:K93)</f>
        <v>2</v>
      </c>
      <c r="L94" s="29">
        <f>SUM(L93:L93)</f>
        <v>0</v>
      </c>
      <c r="M94" s="29">
        <f>SUM(M93:M93)</f>
        <v>0</v>
      </c>
    </row>
    <row r="95" spans="1:13" x14ac:dyDescent="0.3">
      <c r="A95" s="57" t="s">
        <v>36</v>
      </c>
      <c r="B95" s="57"/>
      <c r="C95" s="57"/>
      <c r="D95" s="19" t="s">
        <v>35</v>
      </c>
      <c r="E95" s="19">
        <f>E94</f>
        <v>2.25</v>
      </c>
      <c r="F95" s="19" t="s">
        <v>35</v>
      </c>
      <c r="G95" s="19" t="s">
        <v>35</v>
      </c>
      <c r="H95" s="30">
        <f t="shared" ref="H95:H96" si="29">SUM(I95:J95)</f>
        <v>20</v>
      </c>
      <c r="I95" s="19">
        <v>0</v>
      </c>
      <c r="J95" s="30">
        <f>SUMPRODUCT(ROUND(IF(IF(J93&gt;0,E93/(J93/H93*D93),0)*J93&gt;J93,J93,IF(J93&gt;0,E93/(J93/H93*D93),0)*J93),0))</f>
        <v>20</v>
      </c>
      <c r="K95" s="30">
        <f>SUMPRODUCT(ROUND(IF(K93&gt;0,E93/D93,0)*K93,0))</f>
        <v>1</v>
      </c>
      <c r="L95" s="19">
        <f>SUMIF($E93:$E93,"&gt;0",L93:L93)</f>
        <v>0</v>
      </c>
      <c r="M95" s="19">
        <f>SUMIF($E93:$E93,"&gt;0",M93:M93)</f>
        <v>0</v>
      </c>
    </row>
    <row r="96" spans="1:13" x14ac:dyDescent="0.3">
      <c r="A96" s="57" t="s">
        <v>37</v>
      </c>
      <c r="B96" s="57"/>
      <c r="C96" s="57"/>
      <c r="D96" s="19">
        <f>SUMIF(G93:G93,"f",D93:D93)</f>
        <v>0</v>
      </c>
      <c r="E96" s="19">
        <f>SUMIF(G93:G93,"f",E93:E93)</f>
        <v>0</v>
      </c>
      <c r="F96" s="19" t="s">
        <v>35</v>
      </c>
      <c r="G96" s="19" t="s">
        <v>35</v>
      </c>
      <c r="H96" s="19">
        <f t="shared" si="29"/>
        <v>0</v>
      </c>
      <c r="I96" s="19">
        <f>SUMIF($G93:$G93,"f",I93:I93)</f>
        <v>0</v>
      </c>
      <c r="J96" s="19">
        <f>SUMIF($G93:$G93,"f",J93:J93)</f>
        <v>0</v>
      </c>
      <c r="K96" s="19">
        <f>SUMIF($G93:$G93,"f",K93:K93)</f>
        <v>0</v>
      </c>
      <c r="L96" s="19">
        <f>SUMIF($G93:$G93,"f",L93:L93)</f>
        <v>0</v>
      </c>
      <c r="M96" s="19">
        <f>SUMIF($G93:$G93,"f",M93:M93)</f>
        <v>0</v>
      </c>
    </row>
    <row r="97" spans="1:13" x14ac:dyDescent="0.3">
      <c r="A97" s="67" t="s">
        <v>39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26"/>
    </row>
    <row r="98" spans="1:13" x14ac:dyDescent="0.3">
      <c r="A98" s="19">
        <v>1</v>
      </c>
      <c r="B98" s="46" t="s">
        <v>100</v>
      </c>
      <c r="C98" s="19">
        <v>3</v>
      </c>
      <c r="D98" s="19">
        <v>6</v>
      </c>
      <c r="E98" s="19">
        <v>3.6</v>
      </c>
      <c r="F98" s="19" t="s">
        <v>68</v>
      </c>
      <c r="G98" s="11" t="s">
        <v>33</v>
      </c>
      <c r="H98" s="11">
        <f>I98+J98</f>
        <v>50</v>
      </c>
      <c r="I98" s="11">
        <v>20</v>
      </c>
      <c r="J98" s="11">
        <v>30</v>
      </c>
      <c r="K98" s="11">
        <v>4</v>
      </c>
      <c r="L98" s="19">
        <v>0</v>
      </c>
      <c r="M98" s="19">
        <v>0</v>
      </c>
    </row>
    <row r="99" spans="1:13" x14ac:dyDescent="0.3">
      <c r="A99" s="19">
        <v>2</v>
      </c>
      <c r="B99" s="46" t="s">
        <v>101</v>
      </c>
      <c r="C99" s="19">
        <v>3</v>
      </c>
      <c r="D99" s="19">
        <v>6</v>
      </c>
      <c r="E99" s="19">
        <v>3.6</v>
      </c>
      <c r="F99" s="19" t="s">
        <v>68</v>
      </c>
      <c r="G99" s="11" t="s">
        <v>33</v>
      </c>
      <c r="H99" s="11">
        <f t="shared" ref="H99" si="30">I99+J99</f>
        <v>50</v>
      </c>
      <c r="I99" s="11">
        <v>20</v>
      </c>
      <c r="J99" s="11">
        <v>30</v>
      </c>
      <c r="K99" s="11">
        <v>4</v>
      </c>
      <c r="L99" s="19">
        <v>0</v>
      </c>
      <c r="M99" s="19">
        <v>0</v>
      </c>
    </row>
    <row r="100" spans="1:13" x14ac:dyDescent="0.3">
      <c r="A100" s="19">
        <v>3</v>
      </c>
      <c r="B100" s="50" t="s">
        <v>102</v>
      </c>
      <c r="C100" s="19">
        <v>3</v>
      </c>
      <c r="D100" s="19">
        <v>2</v>
      </c>
      <c r="E100" s="19">
        <v>0</v>
      </c>
      <c r="F100" s="11" t="s">
        <v>67</v>
      </c>
      <c r="G100" s="11" t="s">
        <v>33</v>
      </c>
      <c r="H100" s="11">
        <f>I100+J100</f>
        <v>20</v>
      </c>
      <c r="I100" s="11">
        <v>20</v>
      </c>
      <c r="J100" s="11">
        <v>0</v>
      </c>
      <c r="K100" s="11">
        <v>2</v>
      </c>
      <c r="L100" s="19">
        <v>0</v>
      </c>
      <c r="M100" s="19">
        <v>0</v>
      </c>
    </row>
    <row r="101" spans="1:13" x14ac:dyDescent="0.3">
      <c r="A101" s="58" t="s">
        <v>34</v>
      </c>
      <c r="B101" s="58"/>
      <c r="C101" s="58"/>
      <c r="D101" s="29">
        <f>SUM(D98:D100)</f>
        <v>14</v>
      </c>
      <c r="E101" s="29">
        <f>SUM(E98:E100)</f>
        <v>7.2</v>
      </c>
      <c r="F101" s="29" t="s">
        <v>35</v>
      </c>
      <c r="G101" s="29" t="s">
        <v>35</v>
      </c>
      <c r="H101" s="29">
        <f>SUM(I101:J101)</f>
        <v>120</v>
      </c>
      <c r="I101" s="29">
        <f>SUM(I98:I100)</f>
        <v>60</v>
      </c>
      <c r="J101" s="29">
        <f>SUM(J98:J100)</f>
        <v>60</v>
      </c>
      <c r="K101" s="29">
        <f>SUM(K98:K100)</f>
        <v>10</v>
      </c>
      <c r="L101" s="29">
        <f>SUM(L98:L100)</f>
        <v>0</v>
      </c>
      <c r="M101" s="29">
        <f>SUM(M98:M100)</f>
        <v>0</v>
      </c>
    </row>
    <row r="102" spans="1:13" x14ac:dyDescent="0.3">
      <c r="A102" s="57" t="s">
        <v>36</v>
      </c>
      <c r="B102" s="57"/>
      <c r="C102" s="57"/>
      <c r="D102" s="19" t="s">
        <v>35</v>
      </c>
      <c r="E102" s="19">
        <f>E101</f>
        <v>7.2</v>
      </c>
      <c r="F102" s="19" t="s">
        <v>35</v>
      </c>
      <c r="G102" s="19" t="s">
        <v>35</v>
      </c>
      <c r="H102" s="30">
        <f t="shared" ref="H102:H103" si="31">SUM(I102:J102)</f>
        <v>60</v>
      </c>
      <c r="I102" s="19">
        <v>0</v>
      </c>
      <c r="J102" s="30" cm="1">
        <f t="array" ref="J102">SUMPRODUCT(ROUND(IF(IF(J98:J100&gt;0,E98:E100/(J98:J100/H98:H100*D98:D100),0)*J98:J100&gt;J98:J100,J98:J100,IF(J98:J100&gt;0,E98:E100/(J98:J100/H98:H100*D98:D100),0)*J98:J100),0))</f>
        <v>60</v>
      </c>
      <c r="K102" s="30" cm="1">
        <f t="array" ref="K102">SUMPRODUCT(ROUND(IF(K98:K100&gt;0,E98:E100/D98:D100,0)*K98:K100,0))</f>
        <v>4</v>
      </c>
      <c r="L102" s="19">
        <f>SUMIF($E98:$E100,"&gt;0",L98:L100)</f>
        <v>0</v>
      </c>
      <c r="M102" s="19">
        <f>SUMIF($E98:$E100,"&gt;0",M98:M100)</f>
        <v>0</v>
      </c>
    </row>
    <row r="103" spans="1:13" x14ac:dyDescent="0.3">
      <c r="A103" s="57" t="s">
        <v>37</v>
      </c>
      <c r="B103" s="57"/>
      <c r="C103" s="57"/>
      <c r="D103" s="19">
        <f>SUMIF(G98:G100,"f",D98:D100)</f>
        <v>0</v>
      </c>
      <c r="E103" s="19">
        <f>SUMIF(G98:G100,"f",E98:E100)</f>
        <v>0</v>
      </c>
      <c r="F103" s="19" t="s">
        <v>35</v>
      </c>
      <c r="G103" s="19" t="s">
        <v>35</v>
      </c>
      <c r="H103" s="19">
        <f t="shared" si="31"/>
        <v>0</v>
      </c>
      <c r="I103" s="19">
        <f>SUMIF($G98:$G100,"f",I98:I100)</f>
        <v>0</v>
      </c>
      <c r="J103" s="19">
        <f>SUMIF($G98:$G100,"f",J98:J100)</f>
        <v>0</v>
      </c>
      <c r="K103" s="19">
        <f>SUMIF($G98:$G100,"f",K98:K100)</f>
        <v>0</v>
      </c>
      <c r="L103" s="19">
        <f>SUMIF($G98:$G100,"f",L98:L100)</f>
        <v>0</v>
      </c>
      <c r="M103" s="19">
        <f>SUMIF($G98:$G100,"f",M98:M100)</f>
        <v>0</v>
      </c>
    </row>
    <row r="104" spans="1:13" x14ac:dyDescent="0.3">
      <c r="A104" s="67" t="s">
        <v>40</v>
      </c>
      <c r="B104" s="68"/>
      <c r="C104" s="68"/>
      <c r="D104" s="68"/>
      <c r="E104" s="68"/>
      <c r="F104" s="68"/>
      <c r="G104" s="68"/>
      <c r="H104" s="68"/>
      <c r="I104" s="69"/>
      <c r="J104" s="69"/>
      <c r="K104" s="69"/>
      <c r="L104" s="68"/>
      <c r="M104" s="26"/>
    </row>
    <row r="105" spans="1:13" x14ac:dyDescent="0.3">
      <c r="A105" s="19">
        <v>1</v>
      </c>
      <c r="B105" s="46" t="s">
        <v>148</v>
      </c>
      <c r="C105" s="19">
        <v>3</v>
      </c>
      <c r="D105" s="19">
        <v>3.5</v>
      </c>
      <c r="E105" s="19">
        <v>1.17</v>
      </c>
      <c r="F105" s="11" t="s">
        <v>68</v>
      </c>
      <c r="G105" s="19" t="s">
        <v>32</v>
      </c>
      <c r="H105" s="19">
        <f>I105+J105</f>
        <v>35</v>
      </c>
      <c r="I105" s="11">
        <v>15</v>
      </c>
      <c r="J105" s="11">
        <v>20</v>
      </c>
      <c r="K105" s="11">
        <v>4</v>
      </c>
      <c r="L105" s="19">
        <v>0</v>
      </c>
      <c r="M105" s="19">
        <v>0</v>
      </c>
    </row>
    <row r="106" spans="1:13" x14ac:dyDescent="0.3">
      <c r="A106" s="19">
        <v>2</v>
      </c>
      <c r="B106" s="49" t="s">
        <v>149</v>
      </c>
      <c r="C106" s="19">
        <v>3</v>
      </c>
      <c r="D106" s="19">
        <v>6</v>
      </c>
      <c r="E106" s="19">
        <v>2.4</v>
      </c>
      <c r="F106" s="11" t="s">
        <v>68</v>
      </c>
      <c r="G106" s="19" t="s">
        <v>32</v>
      </c>
      <c r="H106" s="19">
        <f>I106+J106</f>
        <v>50</v>
      </c>
      <c r="I106" s="11">
        <v>20</v>
      </c>
      <c r="J106" s="11">
        <v>30</v>
      </c>
      <c r="K106" s="11">
        <v>4</v>
      </c>
      <c r="L106" s="19">
        <v>0</v>
      </c>
      <c r="M106" s="19">
        <v>0</v>
      </c>
    </row>
    <row r="107" spans="1:13" x14ac:dyDescent="0.3">
      <c r="A107" s="58" t="s">
        <v>34</v>
      </c>
      <c r="B107" s="58"/>
      <c r="C107" s="58"/>
      <c r="D107" s="29">
        <f>SUM(D105:D106)</f>
        <v>9.5</v>
      </c>
      <c r="E107" s="29">
        <f>SUM(E105:E106)</f>
        <v>3.57</v>
      </c>
      <c r="F107" s="29" t="s">
        <v>35</v>
      </c>
      <c r="G107" s="29" t="s">
        <v>35</v>
      </c>
      <c r="H107" s="29">
        <f>SUM(I107:J107)</f>
        <v>85</v>
      </c>
      <c r="I107" s="29">
        <f t="shared" ref="I107:M107" si="32">SUM(I105:I106)</f>
        <v>35</v>
      </c>
      <c r="J107" s="29">
        <f t="shared" si="32"/>
        <v>50</v>
      </c>
      <c r="K107" s="29">
        <f t="shared" si="32"/>
        <v>8</v>
      </c>
      <c r="L107" s="29">
        <f t="shared" si="32"/>
        <v>0</v>
      </c>
      <c r="M107" s="29">
        <f t="shared" si="32"/>
        <v>0</v>
      </c>
    </row>
    <row r="108" spans="1:13" x14ac:dyDescent="0.3">
      <c r="A108" s="57" t="s">
        <v>36</v>
      </c>
      <c r="B108" s="57"/>
      <c r="C108" s="57"/>
      <c r="D108" s="19" t="s">
        <v>35</v>
      </c>
      <c r="E108" s="19">
        <f>E107</f>
        <v>3.57</v>
      </c>
      <c r="F108" s="19" t="s">
        <v>35</v>
      </c>
      <c r="G108" s="19" t="s">
        <v>35</v>
      </c>
      <c r="H108" s="30">
        <f t="shared" ref="H108:H109" si="33">SUM(I108:J108)</f>
        <v>32</v>
      </c>
      <c r="I108" s="19">
        <v>0</v>
      </c>
      <c r="J108" s="30" cm="1">
        <f t="array" ref="J108">SUMPRODUCT(ROUND(IF(IF(J105:J106&gt;0,E105:E106/(J105:J106/H105:H106*D105:D106),0)*J105:J106&gt;J105:J106,J105:J106,IF(J105:J106&gt;0,E105:E106/(J105:J106/H105:H106*D105:D106),0)*J105:J106),0))</f>
        <v>32</v>
      </c>
      <c r="K108" s="30" cm="1">
        <f t="array" ref="K108">SUMPRODUCT(ROUND(IF(K105:K106&gt;0,E105:E106/D105:D106,0)*K105:K106,0))</f>
        <v>3</v>
      </c>
      <c r="L108" s="19">
        <f t="shared" ref="L108:M108" si="34">SUMIF($E105:$E106,"&gt;0",L105:L106)</f>
        <v>0</v>
      </c>
      <c r="M108" s="19">
        <f t="shared" si="34"/>
        <v>0</v>
      </c>
    </row>
    <row r="109" spans="1:13" x14ac:dyDescent="0.3">
      <c r="A109" s="57" t="s">
        <v>37</v>
      </c>
      <c r="B109" s="57"/>
      <c r="C109" s="57"/>
      <c r="D109" s="19">
        <f>SUMIF(G105:G106,"f",D105:D106)</f>
        <v>9.5</v>
      </c>
      <c r="E109" s="19">
        <f>SUMIF(G105:G106,"f",E105:E106)</f>
        <v>3.57</v>
      </c>
      <c r="F109" s="19" t="s">
        <v>35</v>
      </c>
      <c r="G109" s="19" t="s">
        <v>35</v>
      </c>
      <c r="H109" s="19">
        <f t="shared" si="33"/>
        <v>85</v>
      </c>
      <c r="I109" s="19">
        <f t="shared" ref="I109:J109" si="35">SUMIF($G105:$G106,"f",I105:I106)</f>
        <v>35</v>
      </c>
      <c r="J109" s="19">
        <f t="shared" si="35"/>
        <v>50</v>
      </c>
      <c r="K109" s="19">
        <f>SUMIF($G105:$G106,"f",K105:K106)</f>
        <v>8</v>
      </c>
      <c r="L109" s="19">
        <f t="shared" ref="L109:M109" si="36">SUMIF($G105:$G106,"f",L105:L106)</f>
        <v>0</v>
      </c>
      <c r="M109" s="19">
        <f t="shared" si="36"/>
        <v>0</v>
      </c>
    </row>
    <row r="110" spans="1:13" x14ac:dyDescent="0.3">
      <c r="A110" s="58" t="s">
        <v>83</v>
      </c>
      <c r="B110" s="58"/>
      <c r="C110" s="58"/>
      <c r="D110" s="29">
        <f>D89+D94+D101+D107</f>
        <v>30</v>
      </c>
      <c r="E110" s="29">
        <f>E89+E94+E101+E107</f>
        <v>13.02</v>
      </c>
      <c r="F110" s="29" t="s">
        <v>35</v>
      </c>
      <c r="G110" s="29" t="s">
        <v>35</v>
      </c>
      <c r="H110" s="29">
        <f t="shared" ref="H110:M110" si="37">H89+H94+H101+H107</f>
        <v>275</v>
      </c>
      <c r="I110" s="29">
        <f t="shared" si="37"/>
        <v>115</v>
      </c>
      <c r="J110" s="29">
        <f t="shared" si="37"/>
        <v>160</v>
      </c>
      <c r="K110" s="29">
        <f t="shared" si="37"/>
        <v>21</v>
      </c>
      <c r="L110" s="29">
        <f t="shared" si="37"/>
        <v>0</v>
      </c>
      <c r="M110" s="29">
        <f t="shared" si="37"/>
        <v>0</v>
      </c>
    </row>
    <row r="112" spans="1:13" x14ac:dyDescent="0.3">
      <c r="A112" s="26" t="s">
        <v>13</v>
      </c>
    </row>
    <row r="113" spans="1:13" ht="72" customHeight="1" x14ac:dyDescent="0.3">
      <c r="A113" s="63" t="s">
        <v>22</v>
      </c>
      <c r="B113" s="63" t="s">
        <v>23</v>
      </c>
      <c r="C113" s="64" t="s">
        <v>24</v>
      </c>
      <c r="D113" s="64" t="s">
        <v>25</v>
      </c>
      <c r="E113" s="71" t="s">
        <v>26</v>
      </c>
      <c r="F113" s="64" t="s">
        <v>27</v>
      </c>
      <c r="G113" s="71" t="s">
        <v>28</v>
      </c>
      <c r="H113" s="72" t="s">
        <v>29</v>
      </c>
      <c r="I113" s="72"/>
      <c r="J113" s="72"/>
      <c r="K113" s="72"/>
      <c r="L113" s="64" t="s">
        <v>89</v>
      </c>
      <c r="M113" s="64" t="s">
        <v>131</v>
      </c>
    </row>
    <row r="114" spans="1:13" ht="72" customHeight="1" x14ac:dyDescent="0.3">
      <c r="A114" s="63"/>
      <c r="B114" s="63"/>
      <c r="C114" s="64"/>
      <c r="D114" s="64"/>
      <c r="E114" s="71"/>
      <c r="F114" s="64"/>
      <c r="G114" s="71"/>
      <c r="H114" s="52" t="s">
        <v>2</v>
      </c>
      <c r="I114" s="28" t="s">
        <v>3</v>
      </c>
      <c r="J114" s="28" t="s">
        <v>4</v>
      </c>
      <c r="K114" s="28" t="s">
        <v>64</v>
      </c>
      <c r="L114" s="64"/>
      <c r="M114" s="64"/>
    </row>
    <row r="115" spans="1:13" x14ac:dyDescent="0.3">
      <c r="A115" s="59" t="s">
        <v>30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</row>
    <row r="116" spans="1:13" x14ac:dyDescent="0.3">
      <c r="A116" s="61" t="s">
        <v>31</v>
      </c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 x14ac:dyDescent="0.3">
      <c r="A117" s="19">
        <v>1</v>
      </c>
      <c r="B117" s="46" t="s">
        <v>14</v>
      </c>
      <c r="C117" s="11">
        <v>4</v>
      </c>
      <c r="D117" s="11">
        <v>2</v>
      </c>
      <c r="E117" s="19">
        <v>0</v>
      </c>
      <c r="F117" s="11" t="s">
        <v>67</v>
      </c>
      <c r="G117" s="19" t="s">
        <v>32</v>
      </c>
      <c r="H117" s="19">
        <f t="shared" ref="H117" si="38">I117+J117</f>
        <v>30</v>
      </c>
      <c r="I117" s="11">
        <v>0</v>
      </c>
      <c r="J117" s="11">
        <v>30</v>
      </c>
      <c r="K117" s="11">
        <v>1</v>
      </c>
      <c r="L117" s="19">
        <v>0</v>
      </c>
      <c r="M117" s="19">
        <v>0</v>
      </c>
    </row>
    <row r="118" spans="1:13" x14ac:dyDescent="0.3">
      <c r="A118" s="58" t="s">
        <v>34</v>
      </c>
      <c r="B118" s="58"/>
      <c r="C118" s="58"/>
      <c r="D118" s="29">
        <f>SUM(D117:D117)</f>
        <v>2</v>
      </c>
      <c r="E118" s="29">
        <f>SUM(E117:E117)</f>
        <v>0</v>
      </c>
      <c r="F118" s="29" t="s">
        <v>35</v>
      </c>
      <c r="G118" s="29" t="s">
        <v>35</v>
      </c>
      <c r="H118" s="29">
        <f>SUM(I118:J118)</f>
        <v>30</v>
      </c>
      <c r="I118" s="29">
        <f>SUM(I117:I117)</f>
        <v>0</v>
      </c>
      <c r="J118" s="29">
        <f>SUM(J117:J117)</f>
        <v>30</v>
      </c>
      <c r="K118" s="29">
        <f>SUM(K117:K117)</f>
        <v>1</v>
      </c>
      <c r="L118" s="29">
        <f>SUM(L117:L117)</f>
        <v>0</v>
      </c>
      <c r="M118" s="29">
        <f>SUM(M117:M117)</f>
        <v>0</v>
      </c>
    </row>
    <row r="119" spans="1:13" x14ac:dyDescent="0.3">
      <c r="A119" s="57" t="s">
        <v>36</v>
      </c>
      <c r="B119" s="57"/>
      <c r="C119" s="57"/>
      <c r="D119" s="19" t="s">
        <v>35</v>
      </c>
      <c r="E119" s="19">
        <f>E118</f>
        <v>0</v>
      </c>
      <c r="F119" s="19" t="s">
        <v>35</v>
      </c>
      <c r="G119" s="19" t="s">
        <v>35</v>
      </c>
      <c r="H119" s="30">
        <f t="shared" ref="H119:H120" si="39">SUM(I119:J119)</f>
        <v>0</v>
      </c>
      <c r="I119" s="19">
        <v>0</v>
      </c>
      <c r="J119" s="30">
        <v>0</v>
      </c>
      <c r="K119" s="30" cm="1">
        <f t="array" ref="K119">SUMPRODUCT(ROUND(IF(K117:K117&gt;0,E117:E117/D117:D117,0)*K117:K117,0))</f>
        <v>0</v>
      </c>
      <c r="L119" s="19">
        <f>SUMIF($E117:$E117,"&gt;0",L117:L117)</f>
        <v>0</v>
      </c>
      <c r="M119" s="19">
        <f>SUMIF($E117:$E117,"&gt;0",M117:M117)</f>
        <v>0</v>
      </c>
    </row>
    <row r="120" spans="1:13" x14ac:dyDescent="0.3">
      <c r="A120" s="57" t="s">
        <v>37</v>
      </c>
      <c r="B120" s="57"/>
      <c r="C120" s="57"/>
      <c r="D120" s="19">
        <f>SUMIF(G117:G117,"f",D117:D117)</f>
        <v>2</v>
      </c>
      <c r="E120" s="19">
        <f>SUMIF(G117:G117,"f",E117:E117)</f>
        <v>0</v>
      </c>
      <c r="F120" s="19" t="s">
        <v>35</v>
      </c>
      <c r="G120" s="19" t="s">
        <v>35</v>
      </c>
      <c r="H120" s="19">
        <f t="shared" si="39"/>
        <v>30</v>
      </c>
      <c r="I120" s="19">
        <f>SUMIF($G117:$G117,"f",I117:I117)</f>
        <v>0</v>
      </c>
      <c r="J120" s="19">
        <f>SUMIF($G117:$G117,"f",J117:J117)</f>
        <v>30</v>
      </c>
      <c r="K120" s="19">
        <f>SUMIF($G117:$G117,"f",K117:K117)</f>
        <v>1</v>
      </c>
      <c r="L120" s="19">
        <f>SUMIF($G117:$G117,"f",L117:L117)</f>
        <v>0</v>
      </c>
      <c r="M120" s="19">
        <f>SUMIF($G117:$G117,"f",M117:M117)</f>
        <v>0</v>
      </c>
    </row>
    <row r="121" spans="1:13" x14ac:dyDescent="0.3">
      <c r="A121" s="67" t="s">
        <v>39</v>
      </c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26"/>
    </row>
    <row r="122" spans="1:13" x14ac:dyDescent="0.3">
      <c r="A122" s="19">
        <v>1</v>
      </c>
      <c r="B122" s="46" t="s">
        <v>106</v>
      </c>
      <c r="C122" s="19">
        <v>4</v>
      </c>
      <c r="D122" s="19">
        <v>5</v>
      </c>
      <c r="E122" s="19">
        <v>2.5</v>
      </c>
      <c r="F122" s="11" t="s">
        <v>68</v>
      </c>
      <c r="G122" s="19" t="s">
        <v>33</v>
      </c>
      <c r="H122" s="19">
        <f>I122+J122</f>
        <v>40</v>
      </c>
      <c r="I122" s="11">
        <v>20</v>
      </c>
      <c r="J122" s="11">
        <v>20</v>
      </c>
      <c r="K122" s="11">
        <v>4</v>
      </c>
      <c r="L122" s="19">
        <v>0</v>
      </c>
      <c r="M122" s="19">
        <v>0</v>
      </c>
    </row>
    <row r="123" spans="1:13" x14ac:dyDescent="0.3">
      <c r="A123" s="58" t="s">
        <v>34</v>
      </c>
      <c r="B123" s="58"/>
      <c r="C123" s="58"/>
      <c r="D123" s="29">
        <f>SUM(D122:D122)</f>
        <v>5</v>
      </c>
      <c r="E123" s="29">
        <f>SUM(E122:E122)</f>
        <v>2.5</v>
      </c>
      <c r="F123" s="29" t="s">
        <v>35</v>
      </c>
      <c r="G123" s="29" t="s">
        <v>35</v>
      </c>
      <c r="H123" s="29">
        <f t="shared" ref="H123:M123" si="40">SUM(H122:H122)</f>
        <v>40</v>
      </c>
      <c r="I123" s="29">
        <f t="shared" si="40"/>
        <v>20</v>
      </c>
      <c r="J123" s="29">
        <f t="shared" si="40"/>
        <v>20</v>
      </c>
      <c r="K123" s="29">
        <f t="shared" si="40"/>
        <v>4</v>
      </c>
      <c r="L123" s="29">
        <f t="shared" si="40"/>
        <v>0</v>
      </c>
      <c r="M123" s="29">
        <f t="shared" si="40"/>
        <v>0</v>
      </c>
    </row>
    <row r="124" spans="1:13" x14ac:dyDescent="0.3">
      <c r="A124" s="57" t="s">
        <v>36</v>
      </c>
      <c r="B124" s="57"/>
      <c r="C124" s="57"/>
      <c r="D124" s="19" t="s">
        <v>35</v>
      </c>
      <c r="E124" s="19">
        <f>E123</f>
        <v>2.5</v>
      </c>
      <c r="F124" s="19" t="s">
        <v>35</v>
      </c>
      <c r="G124" s="19" t="s">
        <v>35</v>
      </c>
      <c r="H124" s="30">
        <f>SUM(I124:J124)</f>
        <v>20</v>
      </c>
      <c r="I124" s="19">
        <v>0</v>
      </c>
      <c r="J124" s="30">
        <f>SUMPRODUCT(ROUND(IF(IF(J122&gt;0,E122/(J122/H122*D122),0)*J122&gt;J122,J122,IF(J122&gt;0,E122/(J122/H122*D122),0)*J122),0))</f>
        <v>20</v>
      </c>
      <c r="K124" s="30">
        <f>SUMPRODUCT(ROUND(IF(K122&gt;0,E122/D122,0)*K122,0))</f>
        <v>2</v>
      </c>
      <c r="L124" s="19">
        <f>SUMIF($E122:$E122,"&gt;0",L122:L122)</f>
        <v>0</v>
      </c>
      <c r="M124" s="19">
        <f>SUMIF($E122:$E122,"&gt;0",M122:M122)</f>
        <v>0</v>
      </c>
    </row>
    <row r="125" spans="1:13" x14ac:dyDescent="0.3">
      <c r="A125" s="57" t="s">
        <v>37</v>
      </c>
      <c r="B125" s="57"/>
      <c r="C125" s="57"/>
      <c r="D125" s="19">
        <f>SUMIF(G122:G122,"f",D122:D122)</f>
        <v>0</v>
      </c>
      <c r="E125" s="19">
        <f>SUMIF(G122:G122,"f",E122:E122)</f>
        <v>0</v>
      </c>
      <c r="F125" s="19" t="s">
        <v>35</v>
      </c>
      <c r="G125" s="19" t="s">
        <v>35</v>
      </c>
      <c r="H125" s="19">
        <f t="shared" ref="H125" si="41">SUM(I125:J125)</f>
        <v>0</v>
      </c>
      <c r="I125" s="19">
        <f>SUMIF($G122:$G122,"f",I122:I122)</f>
        <v>0</v>
      </c>
      <c r="J125" s="19">
        <f>SUMIF($G122:$G122,"f",J122:J122)</f>
        <v>0</v>
      </c>
      <c r="K125" s="19">
        <f>SUMIF($G122:$G122,"f",K122:K122)</f>
        <v>0</v>
      </c>
      <c r="L125" s="19">
        <f>SUMIF($G122:$G122,"f",L122:L122)</f>
        <v>0</v>
      </c>
      <c r="M125" s="19">
        <f>SUMIF($G122:$G122,"f",M122:M122)</f>
        <v>0</v>
      </c>
    </row>
    <row r="126" spans="1:13" x14ac:dyDescent="0.3">
      <c r="A126" s="67" t="s">
        <v>40</v>
      </c>
      <c r="B126" s="68"/>
      <c r="C126" s="68"/>
      <c r="D126" s="68"/>
      <c r="E126" s="68"/>
      <c r="F126" s="68"/>
      <c r="G126" s="68"/>
      <c r="H126" s="68"/>
      <c r="I126" s="69"/>
      <c r="J126" s="69"/>
      <c r="K126" s="69"/>
      <c r="L126" s="68"/>
      <c r="M126" s="26"/>
    </row>
    <row r="127" spans="1:13" x14ac:dyDescent="0.3">
      <c r="A127" s="19">
        <v>1</v>
      </c>
      <c r="B127" s="38" t="s">
        <v>107</v>
      </c>
      <c r="C127" s="19">
        <v>4</v>
      </c>
      <c r="D127" s="19">
        <v>3.5</v>
      </c>
      <c r="E127" s="19">
        <v>1.17</v>
      </c>
      <c r="F127" s="11" t="s">
        <v>67</v>
      </c>
      <c r="G127" s="19" t="s">
        <v>32</v>
      </c>
      <c r="H127" s="19">
        <f>I127+J127</f>
        <v>30</v>
      </c>
      <c r="I127" s="19">
        <v>20</v>
      </c>
      <c r="J127" s="19">
        <v>10</v>
      </c>
      <c r="K127" s="19">
        <v>2</v>
      </c>
      <c r="L127" s="19">
        <v>0</v>
      </c>
      <c r="M127" s="19">
        <v>0</v>
      </c>
    </row>
    <row r="128" spans="1:13" x14ac:dyDescent="0.3">
      <c r="A128" s="19">
        <v>2</v>
      </c>
      <c r="B128" s="38" t="s">
        <v>105</v>
      </c>
      <c r="C128" s="19">
        <v>4</v>
      </c>
      <c r="D128" s="19">
        <v>5</v>
      </c>
      <c r="E128" s="19">
        <v>2.5</v>
      </c>
      <c r="F128" s="19" t="s">
        <v>68</v>
      </c>
      <c r="G128" s="11" t="s">
        <v>32</v>
      </c>
      <c r="H128" s="11">
        <f>I128+J128</f>
        <v>40</v>
      </c>
      <c r="I128" s="11">
        <v>20</v>
      </c>
      <c r="J128" s="11">
        <v>20</v>
      </c>
      <c r="K128" s="11">
        <v>4</v>
      </c>
      <c r="L128" s="19">
        <v>0</v>
      </c>
      <c r="M128" s="19">
        <v>0</v>
      </c>
    </row>
    <row r="129" spans="1:13" ht="28.8" x14ac:dyDescent="0.3">
      <c r="A129" s="19">
        <v>3</v>
      </c>
      <c r="B129" s="38" t="s">
        <v>108</v>
      </c>
      <c r="C129" s="19">
        <v>4</v>
      </c>
      <c r="D129" s="39">
        <v>4.5</v>
      </c>
      <c r="E129" s="19">
        <v>2.25</v>
      </c>
      <c r="F129" s="19" t="s">
        <v>67</v>
      </c>
      <c r="G129" s="19" t="s">
        <v>32</v>
      </c>
      <c r="H129" s="19">
        <f t="shared" ref="H129:H131" si="42">I129+J129</f>
        <v>40</v>
      </c>
      <c r="I129" s="19">
        <v>20</v>
      </c>
      <c r="J129" s="19">
        <v>20</v>
      </c>
      <c r="K129" s="19">
        <v>2</v>
      </c>
      <c r="L129" s="19">
        <v>0</v>
      </c>
      <c r="M129" s="19">
        <v>0</v>
      </c>
    </row>
    <row r="130" spans="1:13" x14ac:dyDescent="0.3">
      <c r="A130" s="19">
        <v>4</v>
      </c>
      <c r="B130" s="46" t="s">
        <v>109</v>
      </c>
      <c r="C130" s="19">
        <v>4</v>
      </c>
      <c r="D130" s="19">
        <v>5</v>
      </c>
      <c r="E130" s="19">
        <v>2.5</v>
      </c>
      <c r="F130" s="11" t="s">
        <v>68</v>
      </c>
      <c r="G130" s="19" t="s">
        <v>32</v>
      </c>
      <c r="H130" s="19">
        <f t="shared" si="42"/>
        <v>40</v>
      </c>
      <c r="I130" s="11">
        <v>20</v>
      </c>
      <c r="J130" s="11">
        <v>20</v>
      </c>
      <c r="K130" s="11">
        <v>4</v>
      </c>
      <c r="L130" s="19">
        <v>0</v>
      </c>
      <c r="M130" s="19">
        <v>0</v>
      </c>
    </row>
    <row r="131" spans="1:13" x14ac:dyDescent="0.3">
      <c r="A131" s="19">
        <v>5</v>
      </c>
      <c r="B131" s="46" t="s">
        <v>110</v>
      </c>
      <c r="C131" s="19">
        <v>4</v>
      </c>
      <c r="D131" s="19">
        <v>5</v>
      </c>
      <c r="E131" s="19">
        <v>2.5</v>
      </c>
      <c r="F131" s="11" t="s">
        <v>68</v>
      </c>
      <c r="G131" s="19" t="s">
        <v>32</v>
      </c>
      <c r="H131" s="19">
        <f t="shared" si="42"/>
        <v>40</v>
      </c>
      <c r="I131" s="11">
        <v>20</v>
      </c>
      <c r="J131" s="11">
        <v>20</v>
      </c>
      <c r="K131" s="11">
        <v>4</v>
      </c>
      <c r="L131" s="19">
        <v>0</v>
      </c>
      <c r="M131" s="19">
        <v>0</v>
      </c>
    </row>
    <row r="132" spans="1:13" x14ac:dyDescent="0.3">
      <c r="A132" s="58" t="s">
        <v>34</v>
      </c>
      <c r="B132" s="58"/>
      <c r="C132" s="58"/>
      <c r="D132" s="29">
        <f>SUM(D127:D131)</f>
        <v>23</v>
      </c>
      <c r="E132" s="29">
        <f>SUM(E127:E131)</f>
        <v>10.92</v>
      </c>
      <c r="F132" s="29" t="s">
        <v>35</v>
      </c>
      <c r="G132" s="29" t="s">
        <v>35</v>
      </c>
      <c r="H132" s="29">
        <f t="shared" ref="H132:M132" si="43">SUM(H127:H131)</f>
        <v>190</v>
      </c>
      <c r="I132" s="29">
        <f t="shared" si="43"/>
        <v>100</v>
      </c>
      <c r="J132" s="29">
        <f t="shared" si="43"/>
        <v>90</v>
      </c>
      <c r="K132" s="29">
        <f t="shared" si="43"/>
        <v>16</v>
      </c>
      <c r="L132" s="29">
        <f t="shared" si="43"/>
        <v>0</v>
      </c>
      <c r="M132" s="29">
        <f t="shared" si="43"/>
        <v>0</v>
      </c>
    </row>
    <row r="133" spans="1:13" x14ac:dyDescent="0.3">
      <c r="A133" s="57" t="s">
        <v>36</v>
      </c>
      <c r="B133" s="57"/>
      <c r="C133" s="57"/>
      <c r="D133" s="19" t="s">
        <v>35</v>
      </c>
      <c r="E133" s="19">
        <f>E132</f>
        <v>10.92</v>
      </c>
      <c r="F133" s="19" t="s">
        <v>35</v>
      </c>
      <c r="G133" s="19" t="s">
        <v>35</v>
      </c>
      <c r="H133" s="30">
        <f>SUM(I133:J133)</f>
        <v>90</v>
      </c>
      <c r="I133" s="19">
        <v>0</v>
      </c>
      <c r="J133" s="30" cm="1">
        <f t="array" ref="J133">SUMPRODUCT(ROUND(IF(IF(J127:J131&gt;0,E127:E131/(J127:J131/H127:H131*D127:D131),0)*J127:J131&gt;J127:J131,J127:J131,IF(J127:J131&gt;0,E127:E131/(J127:J131/H127:H131*D127:D131),0)*J127:J131),0))</f>
        <v>90</v>
      </c>
      <c r="K133" s="30" cm="1">
        <f t="array" ref="K133">SUMPRODUCT(ROUND(IF(K127:K131&gt;0,E127:E131/D127:D131,0)*K127:K131,0))</f>
        <v>8</v>
      </c>
      <c r="L133" s="19">
        <f>SUMIF($E127:$E131,"&gt;0",L127:L131)</f>
        <v>0</v>
      </c>
      <c r="M133" s="19">
        <f>SUMIF($E127:$E131,"&gt;0",M127:M131)</f>
        <v>0</v>
      </c>
    </row>
    <row r="134" spans="1:13" x14ac:dyDescent="0.3">
      <c r="A134" s="57" t="s">
        <v>37</v>
      </c>
      <c r="B134" s="57"/>
      <c r="C134" s="57"/>
      <c r="D134" s="19">
        <f>SUMIF(G127:G131,"f",D127:D131)</f>
        <v>23</v>
      </c>
      <c r="E134" s="19">
        <f>SUMIF(G127:G131,"f",E127:E131)</f>
        <v>10.92</v>
      </c>
      <c r="F134" s="19" t="s">
        <v>35</v>
      </c>
      <c r="G134" s="19" t="s">
        <v>35</v>
      </c>
      <c r="H134" s="19">
        <f t="shared" ref="H134" si="44">SUM(I134:J134)</f>
        <v>190</v>
      </c>
      <c r="I134" s="19">
        <f>SUMIF($G127:$G131,"f",I127:I131)</f>
        <v>100</v>
      </c>
      <c r="J134" s="19">
        <f>SUMIF($G127:$G131,"f",J127:J131)</f>
        <v>90</v>
      </c>
      <c r="K134" s="19">
        <f>SUMIF($G127:$G131,"f",K127:K131)</f>
        <v>16</v>
      </c>
      <c r="L134" s="19">
        <f>SUMIF($G127:$G131,"f",L127:L131)</f>
        <v>0</v>
      </c>
      <c r="M134" s="19">
        <f>SUMIF($G127:$G131,"f",M127:M131)</f>
        <v>0</v>
      </c>
    </row>
    <row r="135" spans="1:13" x14ac:dyDescent="0.3">
      <c r="A135" s="58" t="s">
        <v>84</v>
      </c>
      <c r="B135" s="58"/>
      <c r="C135" s="58"/>
      <c r="D135" s="29">
        <f>D118+D123+D132</f>
        <v>30</v>
      </c>
      <c r="E135" s="29">
        <f>E118+E123+E132</f>
        <v>13.42</v>
      </c>
      <c r="F135" s="29" t="s">
        <v>35</v>
      </c>
      <c r="G135" s="29" t="s">
        <v>35</v>
      </c>
      <c r="H135" s="29">
        <f>H118+H123+H132</f>
        <v>260</v>
      </c>
      <c r="I135" s="29">
        <f t="shared" ref="I135:M135" si="45">I118+I123+I132</f>
        <v>120</v>
      </c>
      <c r="J135" s="29">
        <f t="shared" si="45"/>
        <v>140</v>
      </c>
      <c r="K135" s="29">
        <f t="shared" si="45"/>
        <v>21</v>
      </c>
      <c r="L135" s="29">
        <f t="shared" si="45"/>
        <v>0</v>
      </c>
      <c r="M135" s="29">
        <f t="shared" si="45"/>
        <v>0</v>
      </c>
    </row>
    <row r="136" spans="1:13" x14ac:dyDescent="0.3">
      <c r="A136" s="58" t="s">
        <v>85</v>
      </c>
      <c r="B136" s="58"/>
      <c r="C136" s="58"/>
      <c r="D136" s="29">
        <f>D110+D135</f>
        <v>60</v>
      </c>
      <c r="E136" s="29">
        <f>E110+E135</f>
        <v>26.439999999999998</v>
      </c>
      <c r="F136" s="29" t="s">
        <v>35</v>
      </c>
      <c r="G136" s="29" t="s">
        <v>35</v>
      </c>
      <c r="H136" s="29">
        <f t="shared" ref="H136:M136" si="46">H110+H135</f>
        <v>535</v>
      </c>
      <c r="I136" s="29">
        <f t="shared" si="46"/>
        <v>235</v>
      </c>
      <c r="J136" s="29">
        <f t="shared" si="46"/>
        <v>300</v>
      </c>
      <c r="K136" s="29">
        <f t="shared" si="46"/>
        <v>42</v>
      </c>
      <c r="L136" s="29">
        <f t="shared" si="46"/>
        <v>0</v>
      </c>
      <c r="M136" s="29">
        <f t="shared" si="46"/>
        <v>0</v>
      </c>
    </row>
    <row r="138" spans="1:13" x14ac:dyDescent="0.3">
      <c r="A138" s="26" t="s">
        <v>16</v>
      </c>
    </row>
    <row r="139" spans="1:13" ht="72" customHeight="1" x14ac:dyDescent="0.3">
      <c r="A139" s="63" t="s">
        <v>22</v>
      </c>
      <c r="B139" s="63" t="s">
        <v>23</v>
      </c>
      <c r="C139" s="64" t="s">
        <v>24</v>
      </c>
      <c r="D139" s="64" t="s">
        <v>25</v>
      </c>
      <c r="E139" s="71" t="s">
        <v>26</v>
      </c>
      <c r="F139" s="64" t="s">
        <v>27</v>
      </c>
      <c r="G139" s="71" t="s">
        <v>28</v>
      </c>
      <c r="H139" s="72" t="s">
        <v>29</v>
      </c>
      <c r="I139" s="72"/>
      <c r="J139" s="72"/>
      <c r="K139" s="72"/>
      <c r="L139" s="64" t="s">
        <v>89</v>
      </c>
      <c r="M139" s="64" t="s">
        <v>131</v>
      </c>
    </row>
    <row r="140" spans="1:13" ht="72" customHeight="1" x14ac:dyDescent="0.3">
      <c r="A140" s="63"/>
      <c r="B140" s="63"/>
      <c r="C140" s="64"/>
      <c r="D140" s="64"/>
      <c r="E140" s="71"/>
      <c r="F140" s="64"/>
      <c r="G140" s="71"/>
      <c r="H140" s="52" t="s">
        <v>2</v>
      </c>
      <c r="I140" s="28" t="s">
        <v>3</v>
      </c>
      <c r="J140" s="28" t="s">
        <v>4</v>
      </c>
      <c r="K140" s="28" t="s">
        <v>64</v>
      </c>
      <c r="L140" s="64"/>
      <c r="M140" s="64"/>
    </row>
    <row r="141" spans="1:13" x14ac:dyDescent="0.3">
      <c r="A141" s="59" t="s">
        <v>30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</row>
    <row r="142" spans="1:13" x14ac:dyDescent="0.3">
      <c r="A142" s="61" t="s">
        <v>31</v>
      </c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</row>
    <row r="143" spans="1:13" x14ac:dyDescent="0.3">
      <c r="A143" s="19">
        <v>1</v>
      </c>
      <c r="B143" s="46" t="s">
        <v>17</v>
      </c>
      <c r="C143" s="11">
        <v>5</v>
      </c>
      <c r="D143" s="11">
        <v>2</v>
      </c>
      <c r="E143" s="19">
        <v>0</v>
      </c>
      <c r="F143" s="19" t="s">
        <v>68</v>
      </c>
      <c r="G143" s="19" t="s">
        <v>32</v>
      </c>
      <c r="H143" s="19">
        <f t="shared" ref="H143" si="47">I143+J143</f>
        <v>30</v>
      </c>
      <c r="I143" s="11">
        <v>0</v>
      </c>
      <c r="J143" s="11">
        <v>30</v>
      </c>
      <c r="K143" s="11">
        <v>1</v>
      </c>
      <c r="L143" s="19">
        <v>0</v>
      </c>
      <c r="M143" s="19">
        <v>0</v>
      </c>
    </row>
    <row r="144" spans="1:13" x14ac:dyDescent="0.3">
      <c r="A144" s="58" t="s">
        <v>34</v>
      </c>
      <c r="B144" s="58"/>
      <c r="C144" s="58"/>
      <c r="D144" s="29">
        <f>SUM(D143:D143)</f>
        <v>2</v>
      </c>
      <c r="E144" s="29">
        <f>SUM(E143:E143)</f>
        <v>0</v>
      </c>
      <c r="F144" s="29" t="s">
        <v>35</v>
      </c>
      <c r="G144" s="29" t="s">
        <v>35</v>
      </c>
      <c r="H144" s="29">
        <f>SUM(I144:J144)</f>
        <v>30</v>
      </c>
      <c r="I144" s="29">
        <f>SUM(I143:I143)</f>
        <v>0</v>
      </c>
      <c r="J144" s="29">
        <f>SUM(J143:J143)</f>
        <v>30</v>
      </c>
      <c r="K144" s="29">
        <f>SUM(K143:K143)</f>
        <v>1</v>
      </c>
      <c r="L144" s="29">
        <f>SUM(L143:L143)</f>
        <v>0</v>
      </c>
      <c r="M144" s="29">
        <f>SUM(M143:M143)</f>
        <v>0</v>
      </c>
    </row>
    <row r="145" spans="1:13" x14ac:dyDescent="0.3">
      <c r="A145" s="57" t="s">
        <v>36</v>
      </c>
      <c r="B145" s="57"/>
      <c r="C145" s="57"/>
      <c r="D145" s="19" t="s">
        <v>35</v>
      </c>
      <c r="E145" s="19">
        <f>E144</f>
        <v>0</v>
      </c>
      <c r="F145" s="19" t="s">
        <v>35</v>
      </c>
      <c r="G145" s="19" t="s">
        <v>35</v>
      </c>
      <c r="H145" s="30">
        <f t="shared" ref="H145:H146" si="48">SUM(I145:J145)</f>
        <v>0</v>
      </c>
      <c r="I145" s="19">
        <v>0</v>
      </c>
      <c r="J145" s="30">
        <f>SUMPRODUCT(ROUND(IF(IF(J143&gt;0,E143/(J143/H143*D143),0)*J143&gt;J143,J143,IF(J143&gt;0,E143/(J143/H143*D143),0)*J143),0))</f>
        <v>0</v>
      </c>
      <c r="K145" s="30">
        <f>SUMPRODUCT(ROUND(IF(K143&gt;0,E143/D143,0)*K143,0))</f>
        <v>0</v>
      </c>
      <c r="L145" s="19">
        <f>SUMIF($E143:$E143,"&gt;0",L143:L143)</f>
        <v>0</v>
      </c>
      <c r="M145" s="19">
        <f>SUMIF($E143:$E143,"&gt;0",M143:M143)</f>
        <v>0</v>
      </c>
    </row>
    <row r="146" spans="1:13" x14ac:dyDescent="0.3">
      <c r="A146" s="57" t="s">
        <v>37</v>
      </c>
      <c r="B146" s="57"/>
      <c r="C146" s="57"/>
      <c r="D146" s="19">
        <f>SUMIF(G143:G143,"f",D143:D143)</f>
        <v>2</v>
      </c>
      <c r="E146" s="19">
        <f>SUMIF(G143:G143,"f",E143:E143)</f>
        <v>0</v>
      </c>
      <c r="F146" s="19" t="s">
        <v>35</v>
      </c>
      <c r="G146" s="19" t="s">
        <v>35</v>
      </c>
      <c r="H146" s="19">
        <f t="shared" si="48"/>
        <v>30</v>
      </c>
      <c r="I146" s="19">
        <f>SUMIF($G143:$G143,"f",I143:I143)</f>
        <v>0</v>
      </c>
      <c r="J146" s="19">
        <f>SUMIF($G143:$G143,"f",J143:J143)</f>
        <v>30</v>
      </c>
      <c r="K146" s="19">
        <f>SUMIF($G143:$G143,"f",K143:K143)</f>
        <v>1</v>
      </c>
      <c r="L146" s="19">
        <f>SUMIF($G143:$G143,"f",L143:L143)</f>
        <v>0</v>
      </c>
      <c r="M146" s="19">
        <f>SUMIF($G143:$G143,"f",M143:M143)</f>
        <v>0</v>
      </c>
    </row>
    <row r="147" spans="1:13" x14ac:dyDescent="0.3">
      <c r="A147" s="67" t="s">
        <v>39</v>
      </c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26"/>
    </row>
    <row r="148" spans="1:13" x14ac:dyDescent="0.3">
      <c r="A148" s="19">
        <v>1</v>
      </c>
      <c r="B148" s="46" t="s">
        <v>115</v>
      </c>
      <c r="C148" s="19">
        <v>5</v>
      </c>
      <c r="D148" s="19">
        <v>5</v>
      </c>
      <c r="E148" s="19">
        <v>2.5</v>
      </c>
      <c r="F148" s="11" t="s">
        <v>68</v>
      </c>
      <c r="G148" s="11" t="s">
        <v>33</v>
      </c>
      <c r="H148" s="11">
        <f>I148+J148</f>
        <v>40</v>
      </c>
      <c r="I148" s="11">
        <v>20</v>
      </c>
      <c r="J148" s="11">
        <v>20</v>
      </c>
      <c r="K148" s="11">
        <v>4</v>
      </c>
      <c r="L148" s="19">
        <v>0</v>
      </c>
      <c r="M148" s="19">
        <v>0</v>
      </c>
    </row>
    <row r="149" spans="1:13" x14ac:dyDescent="0.3">
      <c r="A149" s="58" t="s">
        <v>34</v>
      </c>
      <c r="B149" s="58"/>
      <c r="C149" s="58"/>
      <c r="D149" s="29">
        <f>SUM(D148:D148)</f>
        <v>5</v>
      </c>
      <c r="E149" s="29">
        <f>SUM(E148:E148)</f>
        <v>2.5</v>
      </c>
      <c r="F149" s="29" t="s">
        <v>35</v>
      </c>
      <c r="G149" s="29" t="s">
        <v>35</v>
      </c>
      <c r="H149" s="29">
        <f>SUM(I149:J149)</f>
        <v>40</v>
      </c>
      <c r="I149" s="29">
        <f>SUM(I148:I148)</f>
        <v>20</v>
      </c>
      <c r="J149" s="29">
        <f>SUM(J148:J148)</f>
        <v>20</v>
      </c>
      <c r="K149" s="29">
        <f>SUM(K148:K148)</f>
        <v>4</v>
      </c>
      <c r="L149" s="29">
        <f>SUM(L148:L148)</f>
        <v>0</v>
      </c>
      <c r="M149" s="29">
        <f>SUM(M148:M148)</f>
        <v>0</v>
      </c>
    </row>
    <row r="150" spans="1:13" x14ac:dyDescent="0.3">
      <c r="A150" s="57" t="s">
        <v>36</v>
      </c>
      <c r="B150" s="57"/>
      <c r="C150" s="57"/>
      <c r="D150" s="19" t="s">
        <v>35</v>
      </c>
      <c r="E150" s="19">
        <f>E149</f>
        <v>2.5</v>
      </c>
      <c r="F150" s="19" t="s">
        <v>35</v>
      </c>
      <c r="G150" s="19" t="s">
        <v>35</v>
      </c>
      <c r="H150" s="30">
        <f t="shared" ref="H150:H151" si="49">SUM(I150:J150)</f>
        <v>20</v>
      </c>
      <c r="I150" s="19">
        <v>0</v>
      </c>
      <c r="J150" s="30">
        <f>SUMPRODUCT(ROUND(IF(IF(J148&gt;0,E148/(J148/H148*D148),0)*J148&gt;J148,J148,IF(J148&gt;0,E148/(J148/H148*D148),0)*J148),0))</f>
        <v>20</v>
      </c>
      <c r="K150" s="30">
        <f>SUMPRODUCT(ROUND(IF(K148&gt;0,E148/D148,0)*K148,0))</f>
        <v>2</v>
      </c>
      <c r="L150" s="19">
        <f>SUMIF($E148:$E148,"&gt;0",L148:L148)</f>
        <v>0</v>
      </c>
      <c r="M150" s="19">
        <f>SUMIF($E148:$E148,"&gt;0",M148:M148)</f>
        <v>0</v>
      </c>
    </row>
    <row r="151" spans="1:13" x14ac:dyDescent="0.3">
      <c r="A151" s="57" t="s">
        <v>37</v>
      </c>
      <c r="B151" s="57"/>
      <c r="C151" s="57"/>
      <c r="D151" s="19">
        <f>SUMIF(G148:G148,"f",D148:D148)</f>
        <v>0</v>
      </c>
      <c r="E151" s="19">
        <f>SUMIF(G148:G148,"f",E148:E148)</f>
        <v>0</v>
      </c>
      <c r="F151" s="19" t="s">
        <v>35</v>
      </c>
      <c r="G151" s="19" t="s">
        <v>35</v>
      </c>
      <c r="H151" s="19">
        <f t="shared" si="49"/>
        <v>0</v>
      </c>
      <c r="I151" s="19">
        <f>SUMIF($G148:$G148,"f",I148:I148)</f>
        <v>0</v>
      </c>
      <c r="J151" s="19">
        <f>SUMIF($G148:$G148,"f",J148:J148)</f>
        <v>0</v>
      </c>
      <c r="K151" s="19">
        <f>SUMIF($G148:$G148,"f",K148:K148)</f>
        <v>0</v>
      </c>
      <c r="L151" s="19">
        <f>SUMIF($G148:$G148,"f",L148:L148)</f>
        <v>0</v>
      </c>
      <c r="M151" s="19">
        <f>SUMIF($G148:$G148,"f",M148:M148)</f>
        <v>0</v>
      </c>
    </row>
    <row r="152" spans="1:13" x14ac:dyDescent="0.3">
      <c r="A152" s="67" t="s">
        <v>40</v>
      </c>
      <c r="B152" s="68"/>
      <c r="C152" s="68"/>
      <c r="D152" s="68"/>
      <c r="E152" s="68"/>
      <c r="F152" s="68"/>
      <c r="G152" s="68"/>
      <c r="H152" s="68"/>
      <c r="I152" s="69"/>
      <c r="J152" s="69"/>
      <c r="K152" s="69"/>
      <c r="L152" s="68"/>
      <c r="M152" s="26"/>
    </row>
    <row r="153" spans="1:13" x14ac:dyDescent="0.3">
      <c r="A153" s="19">
        <v>1</v>
      </c>
      <c r="B153" s="38" t="s">
        <v>150</v>
      </c>
      <c r="C153" s="19">
        <v>5</v>
      </c>
      <c r="D153" s="19">
        <v>3.5</v>
      </c>
      <c r="E153" s="19">
        <v>2.33</v>
      </c>
      <c r="F153" s="19" t="s">
        <v>67</v>
      </c>
      <c r="G153" s="19" t="s">
        <v>32</v>
      </c>
      <c r="H153" s="19">
        <f>I153+J153</f>
        <v>30</v>
      </c>
      <c r="I153" s="11">
        <v>10</v>
      </c>
      <c r="J153" s="11">
        <v>20</v>
      </c>
      <c r="K153" s="11">
        <v>2</v>
      </c>
      <c r="L153" s="19">
        <v>0</v>
      </c>
      <c r="M153" s="19">
        <v>0</v>
      </c>
    </row>
    <row r="154" spans="1:13" x14ac:dyDescent="0.3">
      <c r="A154" s="19">
        <v>2</v>
      </c>
      <c r="B154" s="49" t="s">
        <v>116</v>
      </c>
      <c r="C154" s="19">
        <v>5</v>
      </c>
      <c r="D154" s="19">
        <v>5</v>
      </c>
      <c r="E154" s="19">
        <v>2.5</v>
      </c>
      <c r="F154" s="19" t="s">
        <v>68</v>
      </c>
      <c r="G154" s="19" t="s">
        <v>32</v>
      </c>
      <c r="H154" s="19">
        <f>I154+J154</f>
        <v>40</v>
      </c>
      <c r="I154" s="11">
        <v>20</v>
      </c>
      <c r="J154" s="11">
        <v>20</v>
      </c>
      <c r="K154" s="11">
        <v>4</v>
      </c>
      <c r="L154" s="19">
        <v>0</v>
      </c>
      <c r="M154" s="19">
        <v>0</v>
      </c>
    </row>
    <row r="155" spans="1:13" x14ac:dyDescent="0.3">
      <c r="A155" s="19">
        <v>3</v>
      </c>
      <c r="B155" s="38" t="s">
        <v>113</v>
      </c>
      <c r="C155" s="19">
        <v>5</v>
      </c>
      <c r="D155" s="19">
        <v>4.5</v>
      </c>
      <c r="E155" s="19">
        <v>2.25</v>
      </c>
      <c r="F155" s="19" t="s">
        <v>67</v>
      </c>
      <c r="G155" s="11" t="s">
        <v>32</v>
      </c>
      <c r="H155" s="11">
        <f>I155+J155</f>
        <v>40</v>
      </c>
      <c r="I155" s="11">
        <v>20</v>
      </c>
      <c r="J155" s="11">
        <v>20</v>
      </c>
      <c r="K155" s="11">
        <v>2</v>
      </c>
      <c r="L155" s="19">
        <v>0</v>
      </c>
      <c r="M155" s="19">
        <v>0</v>
      </c>
    </row>
    <row r="156" spans="1:13" x14ac:dyDescent="0.3">
      <c r="A156" s="19">
        <v>4</v>
      </c>
      <c r="B156" s="49" t="s">
        <v>9</v>
      </c>
      <c r="C156" s="19">
        <v>5</v>
      </c>
      <c r="D156" s="19">
        <v>4.5</v>
      </c>
      <c r="E156" s="19">
        <v>2.25</v>
      </c>
      <c r="F156" s="19" t="s">
        <v>67</v>
      </c>
      <c r="G156" s="19" t="s">
        <v>32</v>
      </c>
      <c r="H156" s="19">
        <f t="shared" ref="H156:H157" si="50">I156+J156</f>
        <v>40</v>
      </c>
      <c r="I156" s="11">
        <v>20</v>
      </c>
      <c r="J156" s="11">
        <v>20</v>
      </c>
      <c r="K156" s="11">
        <v>2</v>
      </c>
      <c r="L156" s="19">
        <v>0</v>
      </c>
      <c r="M156" s="19">
        <v>0</v>
      </c>
    </row>
    <row r="157" spans="1:13" x14ac:dyDescent="0.3">
      <c r="A157" s="19">
        <v>5</v>
      </c>
      <c r="B157" s="49" t="s">
        <v>119</v>
      </c>
      <c r="C157" s="19">
        <v>5</v>
      </c>
      <c r="D157" s="19">
        <v>5</v>
      </c>
      <c r="E157" s="19">
        <v>2.5</v>
      </c>
      <c r="F157" s="11" t="s">
        <v>68</v>
      </c>
      <c r="G157" s="19" t="s">
        <v>32</v>
      </c>
      <c r="H157" s="19">
        <f t="shared" si="50"/>
        <v>40</v>
      </c>
      <c r="I157" s="19">
        <v>20</v>
      </c>
      <c r="J157" s="19">
        <v>20</v>
      </c>
      <c r="K157" s="19">
        <v>4</v>
      </c>
      <c r="L157" s="19">
        <v>0</v>
      </c>
      <c r="M157" s="19">
        <v>0</v>
      </c>
    </row>
    <row r="158" spans="1:13" x14ac:dyDescent="0.3">
      <c r="A158" s="58" t="s">
        <v>34</v>
      </c>
      <c r="B158" s="58"/>
      <c r="C158" s="58"/>
      <c r="D158" s="29">
        <f>SUM(D153:D157)</f>
        <v>22.5</v>
      </c>
      <c r="E158" s="29">
        <f>SUM(E153:E157)</f>
        <v>11.83</v>
      </c>
      <c r="F158" s="29" t="s">
        <v>35</v>
      </c>
      <c r="G158" s="29" t="s">
        <v>35</v>
      </c>
      <c r="H158" s="29">
        <f t="shared" ref="H158:M158" si="51">SUM(H153:H157)</f>
        <v>190</v>
      </c>
      <c r="I158" s="29">
        <f t="shared" si="51"/>
        <v>90</v>
      </c>
      <c r="J158" s="29">
        <f t="shared" si="51"/>
        <v>100</v>
      </c>
      <c r="K158" s="29">
        <f t="shared" si="51"/>
        <v>14</v>
      </c>
      <c r="L158" s="29">
        <f t="shared" si="51"/>
        <v>0</v>
      </c>
      <c r="M158" s="29">
        <f t="shared" si="51"/>
        <v>0</v>
      </c>
    </row>
    <row r="159" spans="1:13" x14ac:dyDescent="0.3">
      <c r="A159" s="57" t="s">
        <v>36</v>
      </c>
      <c r="B159" s="57"/>
      <c r="C159" s="57"/>
      <c r="D159" s="19" t="s">
        <v>35</v>
      </c>
      <c r="E159" s="19">
        <f>E158</f>
        <v>11.83</v>
      </c>
      <c r="F159" s="19" t="s">
        <v>35</v>
      </c>
      <c r="G159" s="19" t="s">
        <v>35</v>
      </c>
      <c r="H159" s="30">
        <f>SUM(I159:J159)</f>
        <v>100</v>
      </c>
      <c r="I159" s="19">
        <v>0</v>
      </c>
      <c r="J159" s="30" cm="1">
        <f t="array" ref="J159">SUMPRODUCT(ROUND(IF(IF(J153:J157&gt;0,E153:E157/(J153:J157/H153:H157*D153:D157),0)*J153:J157&gt;J153:J157,J153:J157,IF(J153:J157&gt;0,E153:E157/(J153:J157/H153:H157*D153:D157),0)*J153:J157),0))</f>
        <v>100</v>
      </c>
      <c r="K159" s="30" cm="1">
        <f t="array" ref="K159">SUMPRODUCT(ROUND(IF(K153:K157&gt;0,E153:E157/D153:D157,0)*K153:K157,0))</f>
        <v>7</v>
      </c>
      <c r="L159" s="19">
        <f>SUMIF($E153:$E157,"&gt;0",L153:L157)</f>
        <v>0</v>
      </c>
      <c r="M159" s="19">
        <f>SUMIF($E153:$E157,"&gt;0",M153:M157)</f>
        <v>0</v>
      </c>
    </row>
    <row r="160" spans="1:13" x14ac:dyDescent="0.3">
      <c r="A160" s="57" t="s">
        <v>37</v>
      </c>
      <c r="B160" s="57"/>
      <c r="C160" s="57"/>
      <c r="D160" s="19">
        <f>SUMIF(G153:G157,"f",D153:D157)</f>
        <v>22.5</v>
      </c>
      <c r="E160" s="19">
        <f>SUMIF(G153:G157,"f",E153:E157)</f>
        <v>11.83</v>
      </c>
      <c r="F160" s="19" t="s">
        <v>35</v>
      </c>
      <c r="G160" s="19" t="s">
        <v>35</v>
      </c>
      <c r="H160" s="19">
        <f t="shared" ref="H160" si="52">SUM(I160:J160)</f>
        <v>190</v>
      </c>
      <c r="I160" s="19">
        <f>SUMIF($G153:$G157,"f",I153:I157)</f>
        <v>90</v>
      </c>
      <c r="J160" s="19">
        <f>SUMIF($G153:$G157,"f",J153:J157)</f>
        <v>100</v>
      </c>
      <c r="K160" s="19">
        <f>SUMIF($G153:$G157,"f",K153:K157)</f>
        <v>14</v>
      </c>
      <c r="L160" s="19">
        <f>SUMIF($G153:$G157,"f",L153:L157)</f>
        <v>0</v>
      </c>
      <c r="M160" s="19">
        <f>SUMIF($G153:$G157,"f",M153:M157)</f>
        <v>0</v>
      </c>
    </row>
    <row r="161" spans="1:13" x14ac:dyDescent="0.3">
      <c r="A161" s="67" t="s">
        <v>42</v>
      </c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26"/>
    </row>
    <row r="162" spans="1:13" x14ac:dyDescent="0.3">
      <c r="A162" s="19">
        <v>1</v>
      </c>
      <c r="B162" s="46" t="s">
        <v>112</v>
      </c>
      <c r="C162" s="11">
        <v>5</v>
      </c>
      <c r="D162" s="11">
        <v>0.5</v>
      </c>
      <c r="E162" s="19">
        <v>0</v>
      </c>
      <c r="F162" s="19" t="s">
        <v>69</v>
      </c>
      <c r="G162" s="19" t="s">
        <v>33</v>
      </c>
      <c r="H162" s="19">
        <f t="shared" ref="H162" si="53">I162+J162</f>
        <v>4</v>
      </c>
      <c r="I162" s="11">
        <v>4</v>
      </c>
      <c r="J162" s="11">
        <v>0</v>
      </c>
      <c r="K162" s="11">
        <v>0</v>
      </c>
      <c r="L162" s="19">
        <v>0</v>
      </c>
      <c r="M162" s="19">
        <v>0</v>
      </c>
    </row>
    <row r="163" spans="1:13" x14ac:dyDescent="0.3">
      <c r="A163" s="58" t="s">
        <v>34</v>
      </c>
      <c r="B163" s="58"/>
      <c r="C163" s="58"/>
      <c r="D163" s="29">
        <f>SUM(D162:D162)</f>
        <v>0.5</v>
      </c>
      <c r="E163" s="29">
        <f>SUM(E162:E162)</f>
        <v>0</v>
      </c>
      <c r="F163" s="29" t="s">
        <v>35</v>
      </c>
      <c r="G163" s="29" t="s">
        <v>35</v>
      </c>
      <c r="H163" s="29">
        <f>SUM(I163:J163)</f>
        <v>4</v>
      </c>
      <c r="I163" s="29">
        <f>SUM(I162:I162)</f>
        <v>4</v>
      </c>
      <c r="J163" s="29">
        <f>SUM(J162:J162)</f>
        <v>0</v>
      </c>
      <c r="K163" s="29">
        <f>SUM(K162:K162)</f>
        <v>0</v>
      </c>
      <c r="L163" s="29">
        <f>SUM(L162:L162)</f>
        <v>0</v>
      </c>
      <c r="M163" s="29">
        <f>SUM(M162:M162)</f>
        <v>0</v>
      </c>
    </row>
    <row r="164" spans="1:13" x14ac:dyDescent="0.3">
      <c r="A164" s="57" t="s">
        <v>36</v>
      </c>
      <c r="B164" s="57"/>
      <c r="C164" s="57"/>
      <c r="D164" s="19" t="s">
        <v>35</v>
      </c>
      <c r="E164" s="19">
        <f>E163</f>
        <v>0</v>
      </c>
      <c r="F164" s="19" t="s">
        <v>35</v>
      </c>
      <c r="G164" s="19" t="s">
        <v>35</v>
      </c>
      <c r="H164" s="30">
        <f t="shared" ref="H164:H165" si="54">SUM(I164:J164)</f>
        <v>0</v>
      </c>
      <c r="I164" s="19">
        <v>0</v>
      </c>
      <c r="J164" s="30">
        <f>SUMPRODUCT(ROUND(IF(IF(J162&gt;0,E162/(J162/H162*D162),0)*J162&gt;J162,J162,IF(J162&gt;0,E162/(J162/H162*D162),0)*J162),0))</f>
        <v>0</v>
      </c>
      <c r="K164" s="30">
        <f>SUMPRODUCT(ROUND(IF(K162&gt;0,E162/D162,0)*K162,0))</f>
        <v>0</v>
      </c>
      <c r="L164" s="19">
        <f>SUMIF($E162:$E162,"&gt;0",L162:L162)</f>
        <v>0</v>
      </c>
      <c r="M164" s="19">
        <f>SUMIF($E162:$E162,"&gt;0",M162:M162)</f>
        <v>0</v>
      </c>
    </row>
    <row r="165" spans="1:13" x14ac:dyDescent="0.3">
      <c r="A165" s="57" t="s">
        <v>37</v>
      </c>
      <c r="B165" s="57"/>
      <c r="C165" s="57"/>
      <c r="D165" s="19">
        <f>SUMIF(G162:G162,"f",D162:D162)</f>
        <v>0</v>
      </c>
      <c r="E165" s="19">
        <f>SUMIF(G162:G162,"f",E162:E162)</f>
        <v>0</v>
      </c>
      <c r="F165" s="19" t="s">
        <v>35</v>
      </c>
      <c r="G165" s="19" t="s">
        <v>35</v>
      </c>
      <c r="H165" s="19">
        <f t="shared" si="54"/>
        <v>0</v>
      </c>
      <c r="I165" s="19">
        <f>SUMIF($G162:$G162,"f",I162:I162)</f>
        <v>0</v>
      </c>
      <c r="J165" s="19">
        <f>SUMIF($G162:$G162,"f",J162:J162)</f>
        <v>0</v>
      </c>
      <c r="K165" s="19">
        <f>SUMIF($G162:$G162,"f",K162:K162)</f>
        <v>0</v>
      </c>
      <c r="L165" s="19">
        <f>SUMIF($G162:$G162,"f",L162:L162)</f>
        <v>0</v>
      </c>
      <c r="M165" s="19">
        <f>SUMIF($G162:$G162,"f",M162:M162)</f>
        <v>0</v>
      </c>
    </row>
    <row r="166" spans="1:13" x14ac:dyDescent="0.3">
      <c r="A166" s="58" t="s">
        <v>86</v>
      </c>
      <c r="B166" s="58"/>
      <c r="C166" s="58"/>
      <c r="D166" s="29">
        <f>D149+D158+D144+D163</f>
        <v>30</v>
      </c>
      <c r="E166" s="29">
        <f>E149+E158+E144+E163</f>
        <v>14.33</v>
      </c>
      <c r="F166" s="29" t="s">
        <v>35</v>
      </c>
      <c r="G166" s="29" t="s">
        <v>35</v>
      </c>
      <c r="H166" s="29">
        <f t="shared" ref="H166:M166" si="55">H149+H158+H144+H163</f>
        <v>264</v>
      </c>
      <c r="I166" s="29">
        <f t="shared" si="55"/>
        <v>114</v>
      </c>
      <c r="J166" s="29">
        <f t="shared" si="55"/>
        <v>150</v>
      </c>
      <c r="K166" s="29">
        <f t="shared" si="55"/>
        <v>19</v>
      </c>
      <c r="L166" s="29">
        <f t="shared" si="55"/>
        <v>0</v>
      </c>
      <c r="M166" s="29">
        <f t="shared" si="55"/>
        <v>0</v>
      </c>
    </row>
    <row r="168" spans="1:13" x14ac:dyDescent="0.3">
      <c r="A168" s="26" t="s">
        <v>18</v>
      </c>
    </row>
    <row r="169" spans="1:13" ht="72" customHeight="1" x14ac:dyDescent="0.3">
      <c r="A169" s="63" t="s">
        <v>22</v>
      </c>
      <c r="B169" s="63" t="s">
        <v>23</v>
      </c>
      <c r="C169" s="64" t="s">
        <v>24</v>
      </c>
      <c r="D169" s="64" t="s">
        <v>25</v>
      </c>
      <c r="E169" s="71" t="s">
        <v>26</v>
      </c>
      <c r="F169" s="64" t="s">
        <v>27</v>
      </c>
      <c r="G169" s="71" t="s">
        <v>28</v>
      </c>
      <c r="H169" s="72" t="s">
        <v>29</v>
      </c>
      <c r="I169" s="72"/>
      <c r="J169" s="72"/>
      <c r="K169" s="72"/>
      <c r="L169" s="64" t="s">
        <v>89</v>
      </c>
      <c r="M169" s="64" t="s">
        <v>131</v>
      </c>
    </row>
    <row r="170" spans="1:13" ht="72" customHeight="1" x14ac:dyDescent="0.3">
      <c r="A170" s="63"/>
      <c r="B170" s="63"/>
      <c r="C170" s="64"/>
      <c r="D170" s="64"/>
      <c r="E170" s="71"/>
      <c r="F170" s="64"/>
      <c r="G170" s="71"/>
      <c r="H170" s="52" t="s">
        <v>2</v>
      </c>
      <c r="I170" s="28" t="s">
        <v>3</v>
      </c>
      <c r="J170" s="28" t="s">
        <v>4</v>
      </c>
      <c r="K170" s="28" t="s">
        <v>64</v>
      </c>
      <c r="L170" s="64"/>
      <c r="M170" s="64"/>
    </row>
    <row r="171" spans="1:13" x14ac:dyDescent="0.3">
      <c r="A171" s="59" t="s">
        <v>30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</row>
    <row r="172" spans="1:13" x14ac:dyDescent="0.3">
      <c r="A172" s="61" t="s">
        <v>39</v>
      </c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</row>
    <row r="173" spans="1:13" x14ac:dyDescent="0.3">
      <c r="A173" s="19">
        <v>1</v>
      </c>
      <c r="B173" s="49" t="s">
        <v>121</v>
      </c>
      <c r="C173" s="19">
        <v>6</v>
      </c>
      <c r="D173" s="19">
        <v>5</v>
      </c>
      <c r="E173" s="19">
        <v>2.5</v>
      </c>
      <c r="F173" s="11" t="s">
        <v>68</v>
      </c>
      <c r="G173" s="19" t="s">
        <v>33</v>
      </c>
      <c r="H173" s="19">
        <f t="shared" ref="H173:H177" si="56">I173+J173</f>
        <v>40</v>
      </c>
      <c r="I173" s="11">
        <v>20</v>
      </c>
      <c r="J173" s="11">
        <v>20</v>
      </c>
      <c r="K173" s="11">
        <v>4</v>
      </c>
      <c r="L173" s="19">
        <v>0</v>
      </c>
      <c r="M173" s="19">
        <v>0</v>
      </c>
    </row>
    <row r="174" spans="1:13" x14ac:dyDescent="0.3">
      <c r="A174" s="19">
        <v>2</v>
      </c>
      <c r="B174" s="49" t="s">
        <v>122</v>
      </c>
      <c r="C174" s="19">
        <v>6</v>
      </c>
      <c r="D174" s="19">
        <v>2.5</v>
      </c>
      <c r="E174" s="19">
        <v>2.5</v>
      </c>
      <c r="F174" s="11" t="s">
        <v>67</v>
      </c>
      <c r="G174" s="19" t="s">
        <v>32</v>
      </c>
      <c r="H174" s="19">
        <f t="shared" si="56"/>
        <v>20</v>
      </c>
      <c r="I174" s="11">
        <v>0</v>
      </c>
      <c r="J174" s="11">
        <v>20</v>
      </c>
      <c r="K174" s="11">
        <v>2</v>
      </c>
      <c r="L174" s="19">
        <v>0</v>
      </c>
      <c r="M174" s="19">
        <v>0</v>
      </c>
    </row>
    <row r="175" spans="1:13" x14ac:dyDescent="0.3">
      <c r="A175" s="19">
        <v>3</v>
      </c>
      <c r="B175" s="49" t="s">
        <v>120</v>
      </c>
      <c r="C175" s="19">
        <v>6</v>
      </c>
      <c r="D175" s="19">
        <v>1</v>
      </c>
      <c r="E175" s="19">
        <v>0</v>
      </c>
      <c r="F175" s="11" t="s">
        <v>67</v>
      </c>
      <c r="G175" s="19" t="s">
        <v>33</v>
      </c>
      <c r="H175" s="19">
        <f t="shared" si="56"/>
        <v>10</v>
      </c>
      <c r="I175" s="11">
        <v>10</v>
      </c>
      <c r="J175" s="11">
        <v>0</v>
      </c>
      <c r="K175" s="11">
        <v>2</v>
      </c>
      <c r="L175" s="19">
        <v>0</v>
      </c>
      <c r="M175" s="19">
        <v>0</v>
      </c>
    </row>
    <row r="176" spans="1:13" x14ac:dyDescent="0.3">
      <c r="A176" s="19">
        <v>4</v>
      </c>
      <c r="B176" s="49" t="s">
        <v>79</v>
      </c>
      <c r="C176" s="19">
        <v>6</v>
      </c>
      <c r="D176" s="19">
        <v>3.5</v>
      </c>
      <c r="E176" s="19">
        <v>3.5</v>
      </c>
      <c r="F176" s="11" t="s">
        <v>67</v>
      </c>
      <c r="G176" s="19" t="s">
        <v>33</v>
      </c>
      <c r="H176" s="19">
        <f t="shared" si="56"/>
        <v>30</v>
      </c>
      <c r="I176" s="11">
        <v>0</v>
      </c>
      <c r="J176" s="11">
        <v>30</v>
      </c>
      <c r="K176" s="11">
        <v>2</v>
      </c>
      <c r="L176" s="19">
        <v>0</v>
      </c>
      <c r="M176" s="19">
        <v>0</v>
      </c>
    </row>
    <row r="177" spans="1:13" x14ac:dyDescent="0.3">
      <c r="A177" s="19">
        <v>5</v>
      </c>
      <c r="B177" s="51" t="s">
        <v>123</v>
      </c>
      <c r="C177" s="19">
        <v>6</v>
      </c>
      <c r="D177" s="19">
        <v>5</v>
      </c>
      <c r="E177" s="19">
        <v>2.5</v>
      </c>
      <c r="F177" s="11" t="s">
        <v>68</v>
      </c>
      <c r="G177" s="19" t="s">
        <v>33</v>
      </c>
      <c r="H177" s="19">
        <f t="shared" si="56"/>
        <v>40</v>
      </c>
      <c r="I177" s="11">
        <v>20</v>
      </c>
      <c r="J177" s="11">
        <v>20</v>
      </c>
      <c r="K177" s="11">
        <v>4</v>
      </c>
      <c r="L177" s="19">
        <v>0</v>
      </c>
      <c r="M177" s="19">
        <v>0</v>
      </c>
    </row>
    <row r="178" spans="1:13" x14ac:dyDescent="0.3">
      <c r="A178" s="58" t="s">
        <v>34</v>
      </c>
      <c r="B178" s="58"/>
      <c r="C178" s="58"/>
      <c r="D178" s="29">
        <f>SUM(D173:D177)</f>
        <v>17</v>
      </c>
      <c r="E178" s="29">
        <f>SUM(E173:E177)</f>
        <v>11</v>
      </c>
      <c r="F178" s="29" t="s">
        <v>35</v>
      </c>
      <c r="G178" s="29" t="s">
        <v>35</v>
      </c>
      <c r="H178" s="29">
        <f t="shared" ref="H178:M178" si="57">SUM(H173:H177)</f>
        <v>140</v>
      </c>
      <c r="I178" s="29">
        <f t="shared" si="57"/>
        <v>50</v>
      </c>
      <c r="J178" s="29">
        <f t="shared" si="57"/>
        <v>90</v>
      </c>
      <c r="K178" s="29">
        <f t="shared" si="57"/>
        <v>14</v>
      </c>
      <c r="L178" s="29">
        <f t="shared" si="57"/>
        <v>0</v>
      </c>
      <c r="M178" s="29">
        <f t="shared" si="57"/>
        <v>0</v>
      </c>
    </row>
    <row r="179" spans="1:13" x14ac:dyDescent="0.3">
      <c r="A179" s="57" t="s">
        <v>36</v>
      </c>
      <c r="B179" s="57"/>
      <c r="C179" s="57"/>
      <c r="D179" s="19" t="s">
        <v>35</v>
      </c>
      <c r="E179" s="19">
        <f>E178</f>
        <v>11</v>
      </c>
      <c r="F179" s="19" t="s">
        <v>35</v>
      </c>
      <c r="G179" s="19" t="s">
        <v>35</v>
      </c>
      <c r="H179" s="30">
        <f>SUM(I179:J179)</f>
        <v>90</v>
      </c>
      <c r="I179" s="19">
        <v>0</v>
      </c>
      <c r="J179" s="30" cm="1">
        <f t="array" ref="J179">SUMPRODUCT(ROUND(IF(IF(D173:D177&gt;0,IF(J173:J177&gt;0,E173:E177/(J173:J177/H173:H177*D173:D177),0),0)*J173:J177&gt;J173:J177,J173:J177,IF(D173:D177&gt;0,IF(J173:J177&gt;0,E173:E177/(J173:J177/H173:H177*D173:D177),0),0)*J173:J177),0))</f>
        <v>90</v>
      </c>
      <c r="K179" s="30" cm="1">
        <f t="array" ref="K179">SUMPRODUCT(ROUND(IF(D173:D177&gt;0,E173:E177/D173:D177,0)*K173:K177,0))</f>
        <v>8</v>
      </c>
      <c r="L179" s="19">
        <f>SUMIF($E173:$E177,"&gt;0",L173:L177)</f>
        <v>0</v>
      </c>
      <c r="M179" s="19">
        <f>SUMIF($E173:$E177,"&gt;0",M173:M177)</f>
        <v>0</v>
      </c>
    </row>
    <row r="180" spans="1:13" x14ac:dyDescent="0.3">
      <c r="A180" s="57" t="s">
        <v>37</v>
      </c>
      <c r="B180" s="57"/>
      <c r="C180" s="57"/>
      <c r="D180" s="19">
        <f>SUMIF(G173:G177,"f",D173:D177)</f>
        <v>2.5</v>
      </c>
      <c r="E180" s="19">
        <f>SUMIF(G173:G177,"f",E173:E177)</f>
        <v>2.5</v>
      </c>
      <c r="F180" s="19" t="s">
        <v>35</v>
      </c>
      <c r="G180" s="19" t="s">
        <v>35</v>
      </c>
      <c r="H180" s="19">
        <f t="shared" ref="H180" si="58">SUM(I180:J180)</f>
        <v>20</v>
      </c>
      <c r="I180" s="19">
        <f>SUMIF($G173:$G177,"f",I173:I177)</f>
        <v>0</v>
      </c>
      <c r="J180" s="19">
        <f>SUMIF($G173:$G177,"f",J173:J177)</f>
        <v>20</v>
      </c>
      <c r="K180" s="19">
        <f>SUMIF($G173:$G177,"f",K173:K177)</f>
        <v>2</v>
      </c>
      <c r="L180" s="19">
        <f>SUMIF($G173:$G177,"f",L173:L177)</f>
        <v>0</v>
      </c>
      <c r="M180" s="19">
        <f>SUMIF($G173:$G177,"f",M173:M177)</f>
        <v>0</v>
      </c>
    </row>
    <row r="181" spans="1:13" x14ac:dyDescent="0.3">
      <c r="A181" s="67" t="s">
        <v>40</v>
      </c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26"/>
    </row>
    <row r="182" spans="1:13" x14ac:dyDescent="0.3">
      <c r="A182" s="19">
        <v>1</v>
      </c>
      <c r="B182" s="38" t="s">
        <v>12</v>
      </c>
      <c r="C182" s="19">
        <v>6</v>
      </c>
      <c r="D182" s="19">
        <v>2</v>
      </c>
      <c r="E182" s="19">
        <v>1</v>
      </c>
      <c r="F182" s="11" t="s">
        <v>67</v>
      </c>
      <c r="G182" s="19" t="s">
        <v>32</v>
      </c>
      <c r="H182" s="19">
        <f t="shared" ref="H182" si="59">I182+J182</f>
        <v>20</v>
      </c>
      <c r="I182" s="11">
        <v>10</v>
      </c>
      <c r="J182" s="11">
        <v>10</v>
      </c>
      <c r="K182" s="11">
        <v>2</v>
      </c>
      <c r="L182" s="19">
        <v>0</v>
      </c>
      <c r="M182" s="19">
        <v>0</v>
      </c>
    </row>
    <row r="183" spans="1:13" x14ac:dyDescent="0.3">
      <c r="A183" s="19">
        <v>2</v>
      </c>
      <c r="B183" s="49" t="s">
        <v>152</v>
      </c>
      <c r="C183" s="19">
        <v>6</v>
      </c>
      <c r="D183" s="19">
        <v>5</v>
      </c>
      <c r="E183" s="19">
        <v>2.5</v>
      </c>
      <c r="F183" s="11" t="s">
        <v>68</v>
      </c>
      <c r="G183" s="19" t="s">
        <v>32</v>
      </c>
      <c r="H183" s="19">
        <f t="shared" ref="H183" si="60">I183+J183</f>
        <v>40</v>
      </c>
      <c r="I183" s="11">
        <v>20</v>
      </c>
      <c r="J183" s="11">
        <v>20</v>
      </c>
      <c r="K183" s="11">
        <v>4</v>
      </c>
      <c r="L183" s="19">
        <v>0</v>
      </c>
      <c r="M183" s="19">
        <v>0</v>
      </c>
    </row>
    <row r="184" spans="1:13" x14ac:dyDescent="0.3">
      <c r="A184" s="58" t="s">
        <v>34</v>
      </c>
      <c r="B184" s="58"/>
      <c r="C184" s="58"/>
      <c r="D184" s="29">
        <f>SUM(D182:D183)</f>
        <v>7</v>
      </c>
      <c r="E184" s="29">
        <f>SUM(E182:E183)</f>
        <v>3.5</v>
      </c>
      <c r="F184" s="29" t="s">
        <v>35</v>
      </c>
      <c r="G184" s="29" t="s">
        <v>35</v>
      </c>
      <c r="H184" s="29">
        <f t="shared" ref="H184:M184" si="61">SUM(H182:H183)</f>
        <v>60</v>
      </c>
      <c r="I184" s="29">
        <f t="shared" si="61"/>
        <v>30</v>
      </c>
      <c r="J184" s="29">
        <f t="shared" si="61"/>
        <v>30</v>
      </c>
      <c r="K184" s="29">
        <f t="shared" si="61"/>
        <v>6</v>
      </c>
      <c r="L184" s="29">
        <f t="shared" si="61"/>
        <v>0</v>
      </c>
      <c r="M184" s="29">
        <f t="shared" si="61"/>
        <v>0</v>
      </c>
    </row>
    <row r="185" spans="1:13" x14ac:dyDescent="0.3">
      <c r="A185" s="57" t="s">
        <v>36</v>
      </c>
      <c r="B185" s="57"/>
      <c r="C185" s="57"/>
      <c r="D185" s="19" t="s">
        <v>35</v>
      </c>
      <c r="E185" s="19">
        <f>E184</f>
        <v>3.5</v>
      </c>
      <c r="F185" s="19" t="s">
        <v>35</v>
      </c>
      <c r="G185" s="19" t="s">
        <v>35</v>
      </c>
      <c r="H185" s="30">
        <f t="shared" ref="H185:H186" si="62">SUM(I185:J185)</f>
        <v>30</v>
      </c>
      <c r="I185" s="19">
        <v>0</v>
      </c>
      <c r="J185" s="30" cm="1">
        <f t="array" ref="J185">SUMPRODUCT(ROUND(IF(IF(J182:J183&gt;0,E182:E183/(J182:J183/H182:H183*D182:D183),0)*J182:J183&gt;J182:J183,J182:J183,IF(J182:J183&gt;0,E182:E183/(J182:J183/H182:H183*D182:D183),0)*J182:J183),0))</f>
        <v>30</v>
      </c>
      <c r="K185" s="30" cm="1">
        <f t="array" ref="K185">SUMPRODUCT(ROUND(IF(K182:K183&gt;0,E182:E183/D182:D183,0)*K182:K183,0))</f>
        <v>3</v>
      </c>
      <c r="L185" s="19">
        <f>SUMIF($E182:$E183,"&gt;0",L182:L183)</f>
        <v>0</v>
      </c>
      <c r="M185" s="19">
        <f>SUMIF($E182:$E183,"&gt;0",M182:M183)</f>
        <v>0</v>
      </c>
    </row>
    <row r="186" spans="1:13" x14ac:dyDescent="0.3">
      <c r="A186" s="57" t="s">
        <v>37</v>
      </c>
      <c r="B186" s="57"/>
      <c r="C186" s="57"/>
      <c r="D186" s="19">
        <f>SUMIF(G182:G183,"f",D182:D183)</f>
        <v>7</v>
      </c>
      <c r="E186" s="19">
        <f>SUMIF(G182:G183,"f",E182:E183)</f>
        <v>3.5</v>
      </c>
      <c r="F186" s="19" t="s">
        <v>35</v>
      </c>
      <c r="G186" s="19" t="s">
        <v>35</v>
      </c>
      <c r="H186" s="19">
        <f t="shared" si="62"/>
        <v>60</v>
      </c>
      <c r="I186" s="19">
        <f>SUMIF($G182:$G183,"f",I182:I183)</f>
        <v>30</v>
      </c>
      <c r="J186" s="19">
        <f>SUMIF($G182:$G183,"f",J182:J183)</f>
        <v>30</v>
      </c>
      <c r="K186" s="19">
        <f>SUMIF($G182:$G183,"f",K182:K183)</f>
        <v>6</v>
      </c>
      <c r="L186" s="19">
        <f>SUMIF($G182:$G183,"f",L182:L183)</f>
        <v>0</v>
      </c>
      <c r="M186" s="19">
        <f>SUMIF($G182:$G183,"f",M182:M183)</f>
        <v>0</v>
      </c>
    </row>
    <row r="187" spans="1:13" x14ac:dyDescent="0.3">
      <c r="A187" s="67" t="s">
        <v>41</v>
      </c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26"/>
    </row>
    <row r="188" spans="1:13" x14ac:dyDescent="0.3">
      <c r="A188" s="19">
        <v>1</v>
      </c>
      <c r="B188" s="49" t="s">
        <v>19</v>
      </c>
      <c r="C188" s="19">
        <v>6</v>
      </c>
      <c r="D188" s="19">
        <v>6</v>
      </c>
      <c r="E188" s="19">
        <v>6</v>
      </c>
      <c r="F188" s="11" t="s">
        <v>67</v>
      </c>
      <c r="G188" s="19" t="s">
        <v>32</v>
      </c>
      <c r="H188" s="19">
        <f>I188+J188</f>
        <v>0</v>
      </c>
      <c r="I188" s="11">
        <v>0</v>
      </c>
      <c r="J188" s="11">
        <v>0</v>
      </c>
      <c r="K188" s="11">
        <v>0</v>
      </c>
      <c r="L188" s="19">
        <v>160</v>
      </c>
      <c r="M188" s="19">
        <v>0</v>
      </c>
    </row>
    <row r="189" spans="1:13" x14ac:dyDescent="0.3">
      <c r="A189" s="58" t="s">
        <v>34</v>
      </c>
      <c r="B189" s="58"/>
      <c r="C189" s="58"/>
      <c r="D189" s="29">
        <f>SUM(D188)</f>
        <v>6</v>
      </c>
      <c r="E189" s="29">
        <f>SUM(E188)</f>
        <v>6</v>
      </c>
      <c r="F189" s="29" t="s">
        <v>35</v>
      </c>
      <c r="G189" s="29" t="s">
        <v>35</v>
      </c>
      <c r="H189" s="29">
        <f>SUM(I189:J189)</f>
        <v>0</v>
      </c>
      <c r="I189" s="29">
        <f t="shared" ref="I189" si="63">SUM(I187:I188)</f>
        <v>0</v>
      </c>
      <c r="J189" s="29">
        <f>SUM(J188)</f>
        <v>0</v>
      </c>
      <c r="K189" s="29">
        <f>SUM(K188)</f>
        <v>0</v>
      </c>
      <c r="L189" s="29">
        <f t="shared" ref="L189:M189" si="64">SUM(L187:L188)</f>
        <v>160</v>
      </c>
      <c r="M189" s="29">
        <f t="shared" si="64"/>
        <v>0</v>
      </c>
    </row>
    <row r="190" spans="1:13" x14ac:dyDescent="0.3">
      <c r="A190" s="57" t="s">
        <v>36</v>
      </c>
      <c r="B190" s="57"/>
      <c r="C190" s="57"/>
      <c r="D190" s="19" t="s">
        <v>35</v>
      </c>
      <c r="E190" s="19">
        <f>E189</f>
        <v>6</v>
      </c>
      <c r="F190" s="19" t="s">
        <v>35</v>
      </c>
      <c r="G190" s="19" t="s">
        <v>35</v>
      </c>
      <c r="H190" s="30">
        <f t="shared" ref="H190:H191" si="65">SUM(I190:J190)</f>
        <v>0</v>
      </c>
      <c r="I190" s="19">
        <v>0</v>
      </c>
      <c r="J190" s="30">
        <f>SUMPRODUCT(ROUND(IF(IF(J188&gt;0,E188/(J188/H188*D188),0)*J188&gt;J188,J188,IF(J188&gt;0,E188/(J188/H188*D188),0)*J188),0))</f>
        <v>0</v>
      </c>
      <c r="K190" s="30">
        <f>SUMPRODUCT(ROUND(IF(K188&gt;0,E188/D188,0)*K188,0))</f>
        <v>0</v>
      </c>
      <c r="L190" s="19">
        <f t="shared" ref="L190:M190" si="66">SUMIF($E188,"&gt;0",L188)</f>
        <v>160</v>
      </c>
      <c r="M190" s="19">
        <f t="shared" si="66"/>
        <v>0</v>
      </c>
    </row>
    <row r="191" spans="1:13" x14ac:dyDescent="0.3">
      <c r="A191" s="57" t="s">
        <v>37</v>
      </c>
      <c r="B191" s="57"/>
      <c r="C191" s="57"/>
      <c r="D191" s="19">
        <f>SUMIF(G188,"f",D188)</f>
        <v>6</v>
      </c>
      <c r="E191" s="19">
        <f>SUMIF(G188,"f",E188)</f>
        <v>6</v>
      </c>
      <c r="F191" s="19" t="s">
        <v>35</v>
      </c>
      <c r="G191" s="19" t="s">
        <v>35</v>
      </c>
      <c r="H191" s="19">
        <f t="shared" si="65"/>
        <v>0</v>
      </c>
      <c r="I191" s="19">
        <f>SUMIF($G188,"f",I188)</f>
        <v>0</v>
      </c>
      <c r="J191" s="19">
        <f t="shared" ref="J191:M191" si="67">SUMIF($G188,"f",J188)</f>
        <v>0</v>
      </c>
      <c r="K191" s="19">
        <f t="shared" si="67"/>
        <v>0</v>
      </c>
      <c r="L191" s="19">
        <f t="shared" si="67"/>
        <v>160</v>
      </c>
      <c r="M191" s="19">
        <f t="shared" si="67"/>
        <v>0</v>
      </c>
    </row>
    <row r="192" spans="1:13" x14ac:dyDescent="0.3">
      <c r="A192" s="58" t="s">
        <v>87</v>
      </c>
      <c r="B192" s="58"/>
      <c r="C192" s="58"/>
      <c r="D192" s="29">
        <f>D178+D184+D189</f>
        <v>30</v>
      </c>
      <c r="E192" s="29">
        <f>E178+E184+E189</f>
        <v>20.5</v>
      </c>
      <c r="F192" s="29" t="s">
        <v>35</v>
      </c>
      <c r="G192" s="29" t="s">
        <v>35</v>
      </c>
      <c r="H192" s="29">
        <f t="shared" ref="H192:M192" si="68">H178+H184+H189</f>
        <v>200</v>
      </c>
      <c r="I192" s="29">
        <f t="shared" si="68"/>
        <v>80</v>
      </c>
      <c r="J192" s="29">
        <f t="shared" si="68"/>
        <v>120</v>
      </c>
      <c r="K192" s="29">
        <f t="shared" si="68"/>
        <v>20</v>
      </c>
      <c r="L192" s="29">
        <f t="shared" si="68"/>
        <v>160</v>
      </c>
      <c r="M192" s="29">
        <f t="shared" si="68"/>
        <v>0</v>
      </c>
    </row>
    <row r="193" spans="1:13" x14ac:dyDescent="0.3">
      <c r="A193" s="58" t="s">
        <v>88</v>
      </c>
      <c r="B193" s="58"/>
      <c r="C193" s="58"/>
      <c r="D193" s="29">
        <f>D166+D192</f>
        <v>60</v>
      </c>
      <c r="E193" s="29">
        <f>E166+E192</f>
        <v>34.83</v>
      </c>
      <c r="F193" s="29" t="s">
        <v>35</v>
      </c>
      <c r="G193" s="29" t="s">
        <v>35</v>
      </c>
      <c r="H193" s="29">
        <f t="shared" ref="H193:M193" si="69">H166+H192</f>
        <v>464</v>
      </c>
      <c r="I193" s="29">
        <f t="shared" si="69"/>
        <v>194</v>
      </c>
      <c r="J193" s="29">
        <f t="shared" si="69"/>
        <v>270</v>
      </c>
      <c r="K193" s="29">
        <f t="shared" si="69"/>
        <v>39</v>
      </c>
      <c r="L193" s="29">
        <f t="shared" si="69"/>
        <v>160</v>
      </c>
      <c r="M193" s="29">
        <f t="shared" si="69"/>
        <v>0</v>
      </c>
    </row>
    <row r="195" spans="1:13" x14ac:dyDescent="0.3">
      <c r="A195" s="26" t="s">
        <v>128</v>
      </c>
    </row>
    <row r="196" spans="1:13" ht="72" customHeight="1" x14ac:dyDescent="0.3">
      <c r="A196" s="63" t="s">
        <v>22</v>
      </c>
      <c r="B196" s="63" t="s">
        <v>23</v>
      </c>
      <c r="C196" s="64" t="s">
        <v>24</v>
      </c>
      <c r="D196" s="64" t="s">
        <v>25</v>
      </c>
      <c r="E196" s="71" t="s">
        <v>26</v>
      </c>
      <c r="F196" s="64" t="s">
        <v>27</v>
      </c>
      <c r="G196" s="71" t="s">
        <v>28</v>
      </c>
      <c r="H196" s="72" t="s">
        <v>29</v>
      </c>
      <c r="I196" s="72"/>
      <c r="J196" s="72"/>
      <c r="K196" s="72"/>
      <c r="L196" s="64" t="s">
        <v>89</v>
      </c>
      <c r="M196" s="64" t="s">
        <v>131</v>
      </c>
    </row>
    <row r="197" spans="1:13" ht="72" customHeight="1" x14ac:dyDescent="0.3">
      <c r="A197" s="63"/>
      <c r="B197" s="63"/>
      <c r="C197" s="64"/>
      <c r="D197" s="64"/>
      <c r="E197" s="71"/>
      <c r="F197" s="64"/>
      <c r="G197" s="71"/>
      <c r="H197" s="52" t="s">
        <v>2</v>
      </c>
      <c r="I197" s="28" t="s">
        <v>3</v>
      </c>
      <c r="J197" s="28" t="s">
        <v>4</v>
      </c>
      <c r="K197" s="28" t="s">
        <v>64</v>
      </c>
      <c r="L197" s="64"/>
      <c r="M197" s="64"/>
    </row>
    <row r="198" spans="1:13" x14ac:dyDescent="0.3">
      <c r="A198" s="59" t="s">
        <v>30</v>
      </c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</row>
    <row r="199" spans="1:13" x14ac:dyDescent="0.3">
      <c r="A199" s="61" t="s">
        <v>39</v>
      </c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1:13" x14ac:dyDescent="0.3">
      <c r="A200" s="19">
        <v>1</v>
      </c>
      <c r="B200" s="17" t="s">
        <v>131</v>
      </c>
      <c r="C200" s="19">
        <v>7</v>
      </c>
      <c r="D200" s="19">
        <v>15</v>
      </c>
      <c r="E200" s="19">
        <v>10</v>
      </c>
      <c r="F200" s="11" t="s">
        <v>67</v>
      </c>
      <c r="G200" s="19" t="s">
        <v>32</v>
      </c>
      <c r="H200" s="19">
        <f t="shared" ref="H200:H201" si="70">I200+J200</f>
        <v>0</v>
      </c>
      <c r="I200" s="11">
        <v>0</v>
      </c>
      <c r="J200" s="11">
        <v>0</v>
      </c>
      <c r="K200" s="11">
        <v>0</v>
      </c>
      <c r="L200" s="19">
        <v>0</v>
      </c>
      <c r="M200" s="19">
        <v>150</v>
      </c>
    </row>
    <row r="201" spans="1:13" x14ac:dyDescent="0.3">
      <c r="A201" s="19">
        <v>2</v>
      </c>
      <c r="B201" s="49" t="s">
        <v>132</v>
      </c>
      <c r="C201" s="19">
        <v>7</v>
      </c>
      <c r="D201" s="19">
        <v>3.5</v>
      </c>
      <c r="E201" s="19">
        <v>3.5</v>
      </c>
      <c r="F201" s="11" t="s">
        <v>67</v>
      </c>
      <c r="G201" s="19" t="s">
        <v>32</v>
      </c>
      <c r="H201" s="19">
        <f t="shared" si="70"/>
        <v>30</v>
      </c>
      <c r="I201" s="11">
        <v>0</v>
      </c>
      <c r="J201" s="11">
        <v>30</v>
      </c>
      <c r="K201" s="11">
        <v>2</v>
      </c>
      <c r="L201" s="19">
        <v>0</v>
      </c>
      <c r="M201" s="19">
        <v>0</v>
      </c>
    </row>
    <row r="202" spans="1:13" x14ac:dyDescent="0.3">
      <c r="A202" s="58" t="s">
        <v>34</v>
      </c>
      <c r="B202" s="58"/>
      <c r="C202" s="58"/>
      <c r="D202" s="29">
        <f>SUM(D200:D201)</f>
        <v>18.5</v>
      </c>
      <c r="E202" s="29">
        <f>SUM(E200:E201)</f>
        <v>13.5</v>
      </c>
      <c r="F202" s="29" t="s">
        <v>35</v>
      </c>
      <c r="G202" s="29" t="s">
        <v>35</v>
      </c>
      <c r="H202" s="29">
        <f t="shared" ref="H202:M202" si="71">SUM(H200:H201)</f>
        <v>30</v>
      </c>
      <c r="I202" s="29">
        <f t="shared" si="71"/>
        <v>0</v>
      </c>
      <c r="J202" s="29">
        <f t="shared" si="71"/>
        <v>30</v>
      </c>
      <c r="K202" s="29">
        <f t="shared" si="71"/>
        <v>2</v>
      </c>
      <c r="L202" s="29">
        <f t="shared" si="71"/>
        <v>0</v>
      </c>
      <c r="M202" s="29">
        <f t="shared" si="71"/>
        <v>150</v>
      </c>
    </row>
    <row r="203" spans="1:13" x14ac:dyDescent="0.3">
      <c r="A203" s="57" t="s">
        <v>36</v>
      </c>
      <c r="B203" s="57"/>
      <c r="C203" s="57"/>
      <c r="D203" s="19" t="s">
        <v>35</v>
      </c>
      <c r="E203" s="19">
        <f>E202</f>
        <v>13.5</v>
      </c>
      <c r="F203" s="19" t="s">
        <v>35</v>
      </c>
      <c r="G203" s="19" t="s">
        <v>35</v>
      </c>
      <c r="H203" s="30">
        <f>SUM(I203:J203)</f>
        <v>30</v>
      </c>
      <c r="I203" s="19">
        <v>0</v>
      </c>
      <c r="J203" s="30" cm="1">
        <f t="array" ref="J203">SUMPRODUCT(ROUND(IF(IF(J200:J201&gt;0,E200:E201/(J200:J201/H200:H201*D200:D201),0)*J200:J201&gt;J200:J201,J200:J201,IF(J200:J201&gt;0,E200:E201/(J200:J201/H200:H201*D200:D201),0)*J200:J201),0))</f>
        <v>30</v>
      </c>
      <c r="K203" s="30" cm="1">
        <f t="array" ref="K203">SUMPRODUCT(ROUND(IF(K200:K201&gt;0,E200:E201/D200:D201,0)*K200:K201,0))</f>
        <v>2</v>
      </c>
      <c r="L203" s="19">
        <f>SUMIF($E200:$E201,"&gt;0",L200:L201)</f>
        <v>0</v>
      </c>
      <c r="M203" s="19">
        <f>SUMIF($E200:$E201,"&gt;0",M200:M201)</f>
        <v>150</v>
      </c>
    </row>
    <row r="204" spans="1:13" x14ac:dyDescent="0.3">
      <c r="A204" s="57" t="s">
        <v>37</v>
      </c>
      <c r="B204" s="57"/>
      <c r="C204" s="57"/>
      <c r="D204" s="19">
        <f>SUMIF(G200:G201,"f",D200:D201)</f>
        <v>18.5</v>
      </c>
      <c r="E204" s="19">
        <f>SUMIF(G200:G201,"f",E200:E201)</f>
        <v>13.5</v>
      </c>
      <c r="F204" s="19" t="s">
        <v>35</v>
      </c>
      <c r="G204" s="19" t="s">
        <v>35</v>
      </c>
      <c r="H204" s="19">
        <f t="shared" ref="H204" si="72">SUM(I204:J204)</f>
        <v>30</v>
      </c>
      <c r="I204" s="19">
        <f>SUMIF($G200:$G201,"f",I200:I201)</f>
        <v>0</v>
      </c>
      <c r="J204" s="19">
        <f>SUMIF($G200:$G201,"f",J200:J201)</f>
        <v>30</v>
      </c>
      <c r="K204" s="19">
        <f>SUMIF($G200:$G201,"f",K200:K201)</f>
        <v>2</v>
      </c>
      <c r="L204" s="19">
        <f>SUMIF($G200:$G201,"f",L200:L201)</f>
        <v>0</v>
      </c>
      <c r="M204" s="19">
        <f>SUMIF($G200:$G201,"f",M200:M201)</f>
        <v>150</v>
      </c>
    </row>
    <row r="205" spans="1:13" x14ac:dyDescent="0.3">
      <c r="A205" s="70" t="s">
        <v>40</v>
      </c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26"/>
    </row>
    <row r="206" spans="1:13" ht="28.8" x14ac:dyDescent="0.3">
      <c r="A206" s="19">
        <v>1</v>
      </c>
      <c r="B206" s="17" t="s">
        <v>136</v>
      </c>
      <c r="C206" s="19">
        <v>7</v>
      </c>
      <c r="D206" s="19">
        <v>3</v>
      </c>
      <c r="E206" s="19">
        <v>3</v>
      </c>
      <c r="F206" s="11" t="s">
        <v>67</v>
      </c>
      <c r="G206" s="19" t="s">
        <v>32</v>
      </c>
      <c r="H206" s="19">
        <f t="shared" ref="H206:H207" si="73">I206+J206</f>
        <v>30</v>
      </c>
      <c r="I206" s="11">
        <v>0</v>
      </c>
      <c r="J206" s="11">
        <v>30</v>
      </c>
      <c r="K206" s="11">
        <v>2</v>
      </c>
      <c r="L206" s="19">
        <v>0</v>
      </c>
      <c r="M206" s="19">
        <v>0</v>
      </c>
    </row>
    <row r="207" spans="1:13" x14ac:dyDescent="0.3">
      <c r="A207" s="19">
        <v>2</v>
      </c>
      <c r="B207" s="38" t="s">
        <v>21</v>
      </c>
      <c r="C207" s="19">
        <v>7</v>
      </c>
      <c r="D207" s="19">
        <v>3.5</v>
      </c>
      <c r="E207" s="19">
        <v>0</v>
      </c>
      <c r="F207" s="11" t="s">
        <v>67</v>
      </c>
      <c r="G207" s="19" t="s">
        <v>32</v>
      </c>
      <c r="H207" s="19">
        <f t="shared" si="73"/>
        <v>30</v>
      </c>
      <c r="I207" s="11">
        <v>30</v>
      </c>
      <c r="J207" s="11">
        <v>0</v>
      </c>
      <c r="K207" s="11">
        <v>2</v>
      </c>
      <c r="L207" s="19">
        <v>0</v>
      </c>
      <c r="M207" s="19">
        <v>0</v>
      </c>
    </row>
    <row r="208" spans="1:13" x14ac:dyDescent="0.3">
      <c r="A208" s="19">
        <v>3</v>
      </c>
      <c r="B208" s="38" t="s">
        <v>125</v>
      </c>
      <c r="C208" s="19">
        <v>7</v>
      </c>
      <c r="D208" s="19">
        <v>5</v>
      </c>
      <c r="E208" s="19">
        <v>2.5</v>
      </c>
      <c r="F208" s="11" t="s">
        <v>68</v>
      </c>
      <c r="G208" s="19" t="s">
        <v>32</v>
      </c>
      <c r="H208" s="19">
        <f t="shared" ref="H208" si="74">I208+J208</f>
        <v>40</v>
      </c>
      <c r="I208" s="11">
        <v>20</v>
      </c>
      <c r="J208" s="11">
        <v>20</v>
      </c>
      <c r="K208" s="11">
        <v>4</v>
      </c>
      <c r="L208" s="19">
        <v>0</v>
      </c>
      <c r="M208" s="19">
        <v>0</v>
      </c>
    </row>
    <row r="209" spans="1:14" x14ac:dyDescent="0.3">
      <c r="A209" s="58" t="s">
        <v>34</v>
      </c>
      <c r="B209" s="58"/>
      <c r="C209" s="58"/>
      <c r="D209" s="29">
        <f>SUM(D206:D208)</f>
        <v>11.5</v>
      </c>
      <c r="E209" s="29">
        <f>SUM(E206:E208)</f>
        <v>5.5</v>
      </c>
      <c r="F209" s="29" t="s">
        <v>35</v>
      </c>
      <c r="G209" s="29" t="s">
        <v>35</v>
      </c>
      <c r="H209" s="29">
        <f t="shared" ref="H209:M209" si="75">SUM(H206:H208)</f>
        <v>100</v>
      </c>
      <c r="I209" s="29">
        <f t="shared" si="75"/>
        <v>50</v>
      </c>
      <c r="J209" s="29">
        <f t="shared" si="75"/>
        <v>50</v>
      </c>
      <c r="K209" s="29">
        <f t="shared" si="75"/>
        <v>8</v>
      </c>
      <c r="L209" s="29">
        <f t="shared" si="75"/>
        <v>0</v>
      </c>
      <c r="M209" s="29">
        <f t="shared" si="75"/>
        <v>0</v>
      </c>
    </row>
    <row r="210" spans="1:14" x14ac:dyDescent="0.3">
      <c r="A210" s="57" t="s">
        <v>36</v>
      </c>
      <c r="B210" s="57"/>
      <c r="C210" s="57"/>
      <c r="D210" s="19" t="s">
        <v>35</v>
      </c>
      <c r="E210" s="19">
        <f>E209</f>
        <v>5.5</v>
      </c>
      <c r="F210" s="19" t="s">
        <v>35</v>
      </c>
      <c r="G210" s="19" t="s">
        <v>35</v>
      </c>
      <c r="H210" s="30">
        <f t="shared" ref="H210:H211" si="76">SUM(I210:J210)</f>
        <v>50</v>
      </c>
      <c r="I210" s="19">
        <v>0</v>
      </c>
      <c r="J210" s="30" cm="1">
        <f t="array" ref="J210">SUMPRODUCT(ROUND(IF(IF(D206:D208&gt;0,IF(J206:J208&gt;0,E206:E208/(J206:J208/H206:H208*D206:D208),0),0)*J206:J208&gt;J206:J208,J206:J208,IF(D206:D208&gt;0,IF(J206:J208&gt;0,E206:E208/(J206:J208/H206:H208*D206:D208),0),0)*J206:J208),0))</f>
        <v>50</v>
      </c>
      <c r="K210" s="30" cm="1">
        <f t="array" ref="K210">SUMPRODUCT(ROUND(IF(D206:D208&gt;0,E206:E208/D206:D208,0)*K206:K208,0))</f>
        <v>4</v>
      </c>
      <c r="L210" s="19">
        <f>SUMIF($E206:$E208,"&gt;0",L206:L208)</f>
        <v>0</v>
      </c>
      <c r="M210" s="19">
        <f>SUMIF($E206:$E208,"&gt;0",M206:M208)</f>
        <v>0</v>
      </c>
    </row>
    <row r="211" spans="1:14" x14ac:dyDescent="0.3">
      <c r="A211" s="57" t="s">
        <v>37</v>
      </c>
      <c r="B211" s="57"/>
      <c r="C211" s="57"/>
      <c r="D211" s="19">
        <f>SUMIF(G206:G208,"f",D206:D208)</f>
        <v>11.5</v>
      </c>
      <c r="E211" s="19">
        <f>SUMIF(G206:G208,"f",E206:E208)</f>
        <v>5.5</v>
      </c>
      <c r="F211" s="19" t="s">
        <v>35</v>
      </c>
      <c r="G211" s="19" t="s">
        <v>35</v>
      </c>
      <c r="H211" s="19">
        <f t="shared" si="76"/>
        <v>100</v>
      </c>
      <c r="I211" s="19">
        <f>SUMIF($G206:$G208,"f",I206:I208)</f>
        <v>50</v>
      </c>
      <c r="J211" s="19">
        <f>SUMIF($G206:$G208,"f",J206:J208)</f>
        <v>50</v>
      </c>
      <c r="K211" s="19">
        <f>SUMIF($G206:$G208,"f",K206:K208)</f>
        <v>8</v>
      </c>
      <c r="L211" s="19">
        <f>SUMIF($G206:$G208,"f",L206:L208)</f>
        <v>0</v>
      </c>
      <c r="M211" s="19">
        <f>SUMIF($G206:$G208,"f",M206:M208)</f>
        <v>0</v>
      </c>
    </row>
    <row r="212" spans="1:14" x14ac:dyDescent="0.3">
      <c r="A212" s="58" t="s">
        <v>130</v>
      </c>
      <c r="B212" s="58"/>
      <c r="C212" s="58"/>
      <c r="D212" s="29">
        <f>D202+D209</f>
        <v>30</v>
      </c>
      <c r="E212" s="29">
        <f>E202+E209</f>
        <v>19</v>
      </c>
      <c r="F212" s="29" t="s">
        <v>35</v>
      </c>
      <c r="G212" s="29" t="s">
        <v>35</v>
      </c>
      <c r="H212" s="29">
        <f t="shared" ref="H212:M212" si="77">H202+H209</f>
        <v>130</v>
      </c>
      <c r="I212" s="29">
        <f t="shared" si="77"/>
        <v>50</v>
      </c>
      <c r="J212" s="29">
        <f t="shared" si="77"/>
        <v>80</v>
      </c>
      <c r="K212" s="29">
        <f t="shared" si="77"/>
        <v>10</v>
      </c>
      <c r="L212" s="29">
        <f t="shared" si="77"/>
        <v>0</v>
      </c>
      <c r="M212" s="29">
        <f t="shared" si="77"/>
        <v>150</v>
      </c>
    </row>
    <row r="213" spans="1:14" x14ac:dyDescent="0.3">
      <c r="A213" s="58" t="s">
        <v>129</v>
      </c>
      <c r="B213" s="58"/>
      <c r="C213" s="58"/>
      <c r="D213" s="29">
        <f>D212</f>
        <v>30</v>
      </c>
      <c r="E213" s="29">
        <f>E212</f>
        <v>19</v>
      </c>
      <c r="F213" s="29" t="s">
        <v>35</v>
      </c>
      <c r="G213" s="29" t="s">
        <v>35</v>
      </c>
      <c r="H213" s="29">
        <f>H212</f>
        <v>130</v>
      </c>
      <c r="I213" s="29">
        <f>I212</f>
        <v>50</v>
      </c>
      <c r="J213" s="29">
        <f t="shared" ref="J213:M213" si="78">J212</f>
        <v>80</v>
      </c>
      <c r="K213" s="29">
        <f t="shared" si="78"/>
        <v>10</v>
      </c>
      <c r="L213" s="29">
        <f t="shared" si="78"/>
        <v>0</v>
      </c>
      <c r="M213" s="29">
        <f t="shared" si="78"/>
        <v>150</v>
      </c>
    </row>
    <row r="214" spans="1:14" x14ac:dyDescent="0.3">
      <c r="A214" s="26"/>
      <c r="B214" s="26"/>
      <c r="C214" s="26"/>
      <c r="D214" s="24"/>
      <c r="E214" s="24"/>
      <c r="F214" s="24"/>
      <c r="G214" s="24"/>
      <c r="H214" s="24"/>
      <c r="I214" s="24"/>
      <c r="J214" s="24"/>
      <c r="K214" s="24"/>
      <c r="L214" s="24"/>
      <c r="M214" s="24"/>
    </row>
    <row r="215" spans="1:14" s="23" customFormat="1" x14ac:dyDescent="0.3">
      <c r="N215" s="22"/>
    </row>
    <row r="216" spans="1:14" x14ac:dyDescent="0.3">
      <c r="A216" s="3" t="s">
        <v>22</v>
      </c>
      <c r="B216" s="44" t="s">
        <v>70</v>
      </c>
    </row>
    <row r="217" spans="1:14" ht="28.8" customHeight="1" x14ac:dyDescent="0.3">
      <c r="A217" s="29" t="s">
        <v>168</v>
      </c>
      <c r="B217" s="45" t="s">
        <v>76</v>
      </c>
    </row>
    <row r="218" spans="1:14" x14ac:dyDescent="0.3">
      <c r="A218" s="19">
        <v>1</v>
      </c>
      <c r="B218" s="46" t="s">
        <v>167</v>
      </c>
    </row>
    <row r="219" spans="1:14" x14ac:dyDescent="0.3">
      <c r="A219" s="19">
        <v>2</v>
      </c>
      <c r="B219" s="46" t="s">
        <v>174</v>
      </c>
    </row>
    <row r="220" spans="1:14" x14ac:dyDescent="0.3">
      <c r="A220" s="19">
        <v>3</v>
      </c>
      <c r="B220" s="46" t="s">
        <v>166</v>
      </c>
    </row>
    <row r="221" spans="1:14" x14ac:dyDescent="0.3">
      <c r="A221" s="19">
        <v>4</v>
      </c>
      <c r="B221" s="46" t="s">
        <v>77</v>
      </c>
    </row>
    <row r="222" spans="1:14" x14ac:dyDescent="0.3">
      <c r="A222" s="19">
        <v>5</v>
      </c>
      <c r="B222" s="46" t="s">
        <v>175</v>
      </c>
    </row>
    <row r="223" spans="1:14" x14ac:dyDescent="0.3">
      <c r="A223" s="19">
        <v>6</v>
      </c>
      <c r="B223" s="46" t="s">
        <v>78</v>
      </c>
    </row>
    <row r="224" spans="1:14" x14ac:dyDescent="0.3">
      <c r="A224" s="19">
        <v>7</v>
      </c>
      <c r="B224" s="46" t="s">
        <v>176</v>
      </c>
    </row>
    <row r="225" spans="1:2" x14ac:dyDescent="0.3">
      <c r="A225" s="29" t="s">
        <v>169</v>
      </c>
      <c r="B225" s="47" t="s">
        <v>71</v>
      </c>
    </row>
    <row r="226" spans="1:2" x14ac:dyDescent="0.3">
      <c r="A226" s="19">
        <v>1</v>
      </c>
      <c r="B226" s="46" t="s">
        <v>72</v>
      </c>
    </row>
    <row r="227" spans="1:2" x14ac:dyDescent="0.3">
      <c r="A227" s="19">
        <v>2</v>
      </c>
      <c r="B227" s="46" t="s">
        <v>73</v>
      </c>
    </row>
    <row r="228" spans="1:2" x14ac:dyDescent="0.3">
      <c r="A228" s="19">
        <v>3</v>
      </c>
      <c r="B228" s="46" t="s">
        <v>74</v>
      </c>
    </row>
    <row r="229" spans="1:2" x14ac:dyDescent="0.3">
      <c r="A229" s="19">
        <v>4</v>
      </c>
      <c r="B229" s="46" t="s">
        <v>75</v>
      </c>
    </row>
    <row r="230" spans="1:2" x14ac:dyDescent="0.3">
      <c r="A230" s="29" t="s">
        <v>170</v>
      </c>
      <c r="B230" s="47" t="s">
        <v>9</v>
      </c>
    </row>
    <row r="231" spans="1:2" x14ac:dyDescent="0.3">
      <c r="A231" s="19">
        <v>1</v>
      </c>
      <c r="B231" s="38" t="s">
        <v>188</v>
      </c>
    </row>
    <row r="232" spans="1:2" x14ac:dyDescent="0.3">
      <c r="A232" s="19">
        <v>2</v>
      </c>
      <c r="B232" s="38" t="s">
        <v>151</v>
      </c>
    </row>
    <row r="233" spans="1:2" x14ac:dyDescent="0.3">
      <c r="A233" s="29" t="s">
        <v>171</v>
      </c>
      <c r="B233" s="47" t="s">
        <v>12</v>
      </c>
    </row>
    <row r="234" spans="1:2" x14ac:dyDescent="0.3">
      <c r="A234" s="19">
        <v>1</v>
      </c>
      <c r="B234" s="38" t="s">
        <v>153</v>
      </c>
    </row>
    <row r="235" spans="1:2" x14ac:dyDescent="0.3">
      <c r="A235" s="19">
        <v>2</v>
      </c>
      <c r="B235" s="38" t="s">
        <v>154</v>
      </c>
    </row>
    <row r="236" spans="1:2" x14ac:dyDescent="0.3">
      <c r="A236" s="29" t="s">
        <v>172</v>
      </c>
      <c r="B236" s="47" t="s">
        <v>21</v>
      </c>
    </row>
    <row r="237" spans="1:2" x14ac:dyDescent="0.3">
      <c r="A237" s="19">
        <v>1</v>
      </c>
      <c r="B237" s="17" t="s">
        <v>178</v>
      </c>
    </row>
    <row r="238" spans="1:2" x14ac:dyDescent="0.3">
      <c r="A238" s="19">
        <v>2</v>
      </c>
      <c r="B238" s="38" t="s">
        <v>179</v>
      </c>
    </row>
    <row r="239" spans="1:2" x14ac:dyDescent="0.3">
      <c r="A239" s="29" t="s">
        <v>173</v>
      </c>
      <c r="B239" s="47" t="s">
        <v>125</v>
      </c>
    </row>
    <row r="240" spans="1:2" ht="14.4" customHeight="1" x14ac:dyDescent="0.3">
      <c r="A240" s="19">
        <v>1</v>
      </c>
      <c r="B240" s="38" t="s">
        <v>177</v>
      </c>
    </row>
    <row r="241" spans="1:2" x14ac:dyDescent="0.3">
      <c r="A241" s="19">
        <v>2</v>
      </c>
      <c r="B241" s="38" t="s">
        <v>133</v>
      </c>
    </row>
  </sheetData>
  <mergeCells count="193">
    <mergeCell ref="A213:C213"/>
    <mergeCell ref="A204:C204"/>
    <mergeCell ref="A205:L205"/>
    <mergeCell ref="A209:C209"/>
    <mergeCell ref="A210:C210"/>
    <mergeCell ref="A211:C211"/>
    <mergeCell ref="A212:C212"/>
    <mergeCell ref="L196:L197"/>
    <mergeCell ref="M196:M197"/>
    <mergeCell ref="A198:M198"/>
    <mergeCell ref="A199:M199"/>
    <mergeCell ref="A202:C202"/>
    <mergeCell ref="A203:C203"/>
    <mergeCell ref="D196:D197"/>
    <mergeCell ref="E196:E197"/>
    <mergeCell ref="F196:F197"/>
    <mergeCell ref="G196:G197"/>
    <mergeCell ref="H196:K196"/>
    <mergeCell ref="A191:C191"/>
    <mergeCell ref="A192:C192"/>
    <mergeCell ref="A193:C193"/>
    <mergeCell ref="A196:A197"/>
    <mergeCell ref="B196:B197"/>
    <mergeCell ref="C196:C197"/>
    <mergeCell ref="A184:C184"/>
    <mergeCell ref="A185:C185"/>
    <mergeCell ref="A186:C186"/>
    <mergeCell ref="A187:L187"/>
    <mergeCell ref="A189:C189"/>
    <mergeCell ref="A190:C190"/>
    <mergeCell ref="A171:M171"/>
    <mergeCell ref="A172:M172"/>
    <mergeCell ref="A178:C178"/>
    <mergeCell ref="A179:C179"/>
    <mergeCell ref="A180:C180"/>
    <mergeCell ref="A181:L181"/>
    <mergeCell ref="F169:F170"/>
    <mergeCell ref="G169:G170"/>
    <mergeCell ref="H169:K169"/>
    <mergeCell ref="L169:L170"/>
    <mergeCell ref="M169:M170"/>
    <mergeCell ref="A163:C163"/>
    <mergeCell ref="A164:C164"/>
    <mergeCell ref="A165:C165"/>
    <mergeCell ref="A166:C166"/>
    <mergeCell ref="A169:A170"/>
    <mergeCell ref="B169:B170"/>
    <mergeCell ref="C169:C170"/>
    <mergeCell ref="D169:D170"/>
    <mergeCell ref="E169:E170"/>
    <mergeCell ref="A150:C150"/>
    <mergeCell ref="A151:C151"/>
    <mergeCell ref="A152:L152"/>
    <mergeCell ref="A158:C158"/>
    <mergeCell ref="A159:C159"/>
    <mergeCell ref="A160:C160"/>
    <mergeCell ref="A147:L147"/>
    <mergeCell ref="A149:C149"/>
    <mergeCell ref="A161:L161"/>
    <mergeCell ref="M139:M140"/>
    <mergeCell ref="A141:M141"/>
    <mergeCell ref="A142:M142"/>
    <mergeCell ref="A144:C144"/>
    <mergeCell ref="A145:C145"/>
    <mergeCell ref="A146:C146"/>
    <mergeCell ref="E139:E140"/>
    <mergeCell ref="F139:F140"/>
    <mergeCell ref="G139:G140"/>
    <mergeCell ref="H139:K139"/>
    <mergeCell ref="L139:L140"/>
    <mergeCell ref="A135:C135"/>
    <mergeCell ref="A136:C136"/>
    <mergeCell ref="A139:A140"/>
    <mergeCell ref="B139:B140"/>
    <mergeCell ref="C139:C140"/>
    <mergeCell ref="D139:D140"/>
    <mergeCell ref="A124:C124"/>
    <mergeCell ref="A125:C125"/>
    <mergeCell ref="A126:L126"/>
    <mergeCell ref="A132:C132"/>
    <mergeCell ref="A133:C133"/>
    <mergeCell ref="A134:C134"/>
    <mergeCell ref="A121:L121"/>
    <mergeCell ref="A123:C123"/>
    <mergeCell ref="M113:M114"/>
    <mergeCell ref="A115:M115"/>
    <mergeCell ref="A116:M116"/>
    <mergeCell ref="A118:C118"/>
    <mergeCell ref="A119:C119"/>
    <mergeCell ref="A120:C120"/>
    <mergeCell ref="E113:E114"/>
    <mergeCell ref="F113:F114"/>
    <mergeCell ref="G113:G114"/>
    <mergeCell ref="H113:K113"/>
    <mergeCell ref="L113:L114"/>
    <mergeCell ref="A109:C109"/>
    <mergeCell ref="A110:C110"/>
    <mergeCell ref="A113:A114"/>
    <mergeCell ref="B113:B114"/>
    <mergeCell ref="C113:C114"/>
    <mergeCell ref="D113:D114"/>
    <mergeCell ref="A101:C101"/>
    <mergeCell ref="A102:C102"/>
    <mergeCell ref="A103:C103"/>
    <mergeCell ref="A104:L104"/>
    <mergeCell ref="A107:C107"/>
    <mergeCell ref="A108:C108"/>
    <mergeCell ref="A91:C91"/>
    <mergeCell ref="A92:L92"/>
    <mergeCell ref="A94:C94"/>
    <mergeCell ref="A95:C95"/>
    <mergeCell ref="A96:C96"/>
    <mergeCell ref="A97:L97"/>
    <mergeCell ref="L84:L85"/>
    <mergeCell ref="M84:M85"/>
    <mergeCell ref="A86:M86"/>
    <mergeCell ref="A87:M87"/>
    <mergeCell ref="A89:C89"/>
    <mergeCell ref="A90:C90"/>
    <mergeCell ref="D84:D85"/>
    <mergeCell ref="E84:E85"/>
    <mergeCell ref="F84:F85"/>
    <mergeCell ref="G84:G85"/>
    <mergeCell ref="H84:K84"/>
    <mergeCell ref="A79:C79"/>
    <mergeCell ref="A80:C80"/>
    <mergeCell ref="A81:C81"/>
    <mergeCell ref="A84:A85"/>
    <mergeCell ref="B84:B85"/>
    <mergeCell ref="C84:C85"/>
    <mergeCell ref="A71:C71"/>
    <mergeCell ref="A72:C72"/>
    <mergeCell ref="A73:C73"/>
    <mergeCell ref="A74:L74"/>
    <mergeCell ref="A77:C77"/>
    <mergeCell ref="A78:C78"/>
    <mergeCell ref="A62:C62"/>
    <mergeCell ref="A63:L63"/>
    <mergeCell ref="A65:C65"/>
    <mergeCell ref="A66:C66"/>
    <mergeCell ref="A67:C67"/>
    <mergeCell ref="A68:L68"/>
    <mergeCell ref="L54:L55"/>
    <mergeCell ref="M54:M55"/>
    <mergeCell ref="A56:M56"/>
    <mergeCell ref="A57:M57"/>
    <mergeCell ref="A60:C60"/>
    <mergeCell ref="A61:C61"/>
    <mergeCell ref="D54:D55"/>
    <mergeCell ref="E54:E55"/>
    <mergeCell ref="F54:F55"/>
    <mergeCell ref="G54:G55"/>
    <mergeCell ref="H54:K54"/>
    <mergeCell ref="A48:C48"/>
    <mergeCell ref="A49:C49"/>
    <mergeCell ref="A50:C50"/>
    <mergeCell ref="A51:C51"/>
    <mergeCell ref="A54:A55"/>
    <mergeCell ref="B54:B55"/>
    <mergeCell ref="C54:C55"/>
    <mergeCell ref="A35:C35"/>
    <mergeCell ref="A36:L36"/>
    <mergeCell ref="A40:C40"/>
    <mergeCell ref="A41:C41"/>
    <mergeCell ref="A42:C42"/>
    <mergeCell ref="A43:L43"/>
    <mergeCell ref="A27:C27"/>
    <mergeCell ref="A28:C28"/>
    <mergeCell ref="A29:C29"/>
    <mergeCell ref="A30:L30"/>
    <mergeCell ref="A33:C33"/>
    <mergeCell ref="A34:C34"/>
    <mergeCell ref="A19:M19"/>
    <mergeCell ref="A20:M20"/>
    <mergeCell ref="A22:C22"/>
    <mergeCell ref="A23:C23"/>
    <mergeCell ref="A24:C24"/>
    <mergeCell ref="A25:L25"/>
    <mergeCell ref="F17:F18"/>
    <mergeCell ref="G17:G18"/>
    <mergeCell ref="H17:K17"/>
    <mergeCell ref="L17:L18"/>
    <mergeCell ref="M17:M18"/>
    <mergeCell ref="A1:L1"/>
    <mergeCell ref="A2:L2"/>
    <mergeCell ref="A5:L5"/>
    <mergeCell ref="A6:L6"/>
    <mergeCell ref="A7:L7"/>
    <mergeCell ref="A17:A18"/>
    <mergeCell ref="B17:B18"/>
    <mergeCell ref="C17:C18"/>
    <mergeCell ref="D17:D18"/>
    <mergeCell ref="E17:E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52D5E-B1B9-44BE-9CA7-4D3F2812A94F}">
  <dimension ref="A1:M105"/>
  <sheetViews>
    <sheetView zoomScaleNormal="100" workbookViewId="0">
      <selection activeCell="A2" sqref="A2:L2"/>
    </sheetView>
  </sheetViews>
  <sheetFormatPr defaultRowHeight="14.4" x14ac:dyDescent="0.3"/>
  <cols>
    <col min="1" max="1" width="5.77734375" style="34" customWidth="1"/>
    <col min="2" max="2" width="50.77734375" style="34" customWidth="1"/>
    <col min="3" max="4" width="7.77734375" style="34" customWidth="1"/>
    <col min="5" max="5" width="7.77734375" style="33" customWidth="1"/>
    <col min="6" max="9" width="7.77734375" style="34" customWidth="1"/>
    <col min="10" max="10" width="7.77734375" style="33" customWidth="1"/>
    <col min="11" max="11" width="9.21875" style="33" bestFit="1" customWidth="1"/>
    <col min="12" max="13" width="7.77734375" style="34" customWidth="1"/>
    <col min="14" max="16384" width="8.88671875" style="34"/>
  </cols>
  <sheetData>
    <row r="1" spans="1:13" x14ac:dyDescent="0.3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32"/>
    </row>
    <row r="2" spans="1:13" x14ac:dyDescent="0.3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32"/>
    </row>
    <row r="5" spans="1:13" x14ac:dyDescent="0.3">
      <c r="A5" s="74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25"/>
    </row>
    <row r="6" spans="1:13" x14ac:dyDescent="0.3">
      <c r="A6" s="74" t="s">
        <v>163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25"/>
    </row>
    <row r="7" spans="1:13" x14ac:dyDescent="0.3">
      <c r="A7" s="86" t="s">
        <v>165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25"/>
    </row>
    <row r="8" spans="1:13" x14ac:dyDescent="0.3">
      <c r="A8" s="22"/>
      <c r="B8" s="22"/>
      <c r="C8" s="22"/>
      <c r="D8" s="22"/>
      <c r="E8" s="23"/>
      <c r="F8" s="22"/>
      <c r="G8" s="22"/>
      <c r="H8" s="22"/>
      <c r="I8" s="22"/>
      <c r="J8" s="23"/>
      <c r="K8" s="23"/>
      <c r="L8" s="22"/>
    </row>
    <row r="9" spans="1:13" x14ac:dyDescent="0.3">
      <c r="A9" s="26" t="s">
        <v>158</v>
      </c>
      <c r="B9" s="22"/>
      <c r="C9" s="22"/>
      <c r="D9" s="22"/>
      <c r="E9" s="23"/>
      <c r="F9" s="22"/>
      <c r="G9" s="22"/>
      <c r="H9" s="22"/>
      <c r="I9" s="22"/>
      <c r="J9" s="23"/>
      <c r="K9" s="23"/>
      <c r="L9" s="22"/>
    </row>
    <row r="10" spans="1:13" x14ac:dyDescent="0.3">
      <c r="A10" s="26" t="s">
        <v>159</v>
      </c>
      <c r="B10" s="22"/>
      <c r="C10" s="22"/>
      <c r="D10" s="22"/>
      <c r="E10" s="23"/>
      <c r="F10" s="22"/>
      <c r="G10" s="22"/>
      <c r="H10" s="22"/>
      <c r="I10" s="22"/>
      <c r="J10" s="23"/>
      <c r="K10" s="23"/>
      <c r="L10" s="22"/>
    </row>
    <row r="11" spans="1:13" x14ac:dyDescent="0.3">
      <c r="A11" s="26" t="s">
        <v>160</v>
      </c>
      <c r="B11" s="22"/>
      <c r="C11" s="22"/>
      <c r="D11" s="22"/>
      <c r="E11" s="23"/>
      <c r="F11" s="22"/>
      <c r="G11" s="22"/>
      <c r="H11" s="22"/>
      <c r="I11" s="22"/>
      <c r="J11" s="23"/>
      <c r="K11" s="23"/>
      <c r="L11" s="22"/>
    </row>
    <row r="12" spans="1:13" x14ac:dyDescent="0.3">
      <c r="A12" s="26" t="s">
        <v>189</v>
      </c>
      <c r="B12" s="22"/>
      <c r="C12" s="22"/>
      <c r="D12" s="22"/>
      <c r="E12" s="23"/>
      <c r="F12" s="22"/>
      <c r="G12" s="22"/>
      <c r="H12" s="22"/>
      <c r="I12" s="22"/>
      <c r="J12" s="23"/>
      <c r="K12" s="23"/>
      <c r="L12" s="22"/>
    </row>
    <row r="13" spans="1:13" x14ac:dyDescent="0.3">
      <c r="A13" s="26" t="s">
        <v>161</v>
      </c>
      <c r="B13" s="22"/>
      <c r="C13" s="22"/>
      <c r="D13" s="22"/>
      <c r="E13" s="23"/>
      <c r="F13" s="22"/>
      <c r="G13" s="22"/>
      <c r="H13" s="22"/>
      <c r="I13" s="22"/>
      <c r="J13" s="23"/>
      <c r="K13" s="23"/>
      <c r="L13" s="22"/>
    </row>
    <row r="14" spans="1:13" x14ac:dyDescent="0.3">
      <c r="A14" s="26" t="s">
        <v>162</v>
      </c>
      <c r="B14" s="22"/>
      <c r="C14" s="22"/>
      <c r="D14" s="22"/>
      <c r="E14" s="23"/>
      <c r="F14" s="22"/>
      <c r="G14" s="22"/>
      <c r="H14" s="22"/>
      <c r="I14" s="22"/>
      <c r="J14" s="23"/>
      <c r="K14" s="23"/>
      <c r="L14" s="22"/>
    </row>
    <row r="15" spans="1:13" x14ac:dyDescent="0.3">
      <c r="A15" s="22"/>
      <c r="B15" s="22"/>
      <c r="C15" s="22" t="s">
        <v>157</v>
      </c>
      <c r="D15" s="22"/>
      <c r="E15" s="22"/>
      <c r="F15" s="22"/>
      <c r="G15" s="22"/>
      <c r="H15" s="22"/>
      <c r="I15" s="22"/>
      <c r="J15" s="22"/>
      <c r="K15" s="22"/>
      <c r="L15" s="22"/>
    </row>
    <row r="16" spans="1:13" x14ac:dyDescent="0.3">
      <c r="A16" s="35"/>
    </row>
    <row r="17" spans="1:13" s="35" customFormat="1" ht="72" customHeight="1" x14ac:dyDescent="0.3">
      <c r="A17" s="87" t="s">
        <v>22</v>
      </c>
      <c r="B17" s="87" t="s">
        <v>23</v>
      </c>
      <c r="C17" s="89" t="s">
        <v>24</v>
      </c>
      <c r="D17" s="89" t="s">
        <v>25</v>
      </c>
      <c r="E17" s="91" t="s">
        <v>26</v>
      </c>
      <c r="F17" s="89" t="s">
        <v>27</v>
      </c>
      <c r="G17" s="91" t="s">
        <v>28</v>
      </c>
      <c r="H17" s="95" t="s">
        <v>29</v>
      </c>
      <c r="I17" s="96"/>
      <c r="J17" s="96"/>
      <c r="K17" s="97"/>
      <c r="L17" s="89" t="s">
        <v>89</v>
      </c>
      <c r="M17" s="89" t="s">
        <v>131</v>
      </c>
    </row>
    <row r="18" spans="1:13" s="35" customFormat="1" ht="72" customHeight="1" x14ac:dyDescent="0.3">
      <c r="A18" s="88"/>
      <c r="B18" s="88"/>
      <c r="C18" s="90"/>
      <c r="D18" s="90"/>
      <c r="E18" s="92"/>
      <c r="F18" s="90"/>
      <c r="G18" s="92"/>
      <c r="H18" s="27" t="s">
        <v>2</v>
      </c>
      <c r="I18" s="28" t="s">
        <v>3</v>
      </c>
      <c r="J18" s="28" t="s">
        <v>4</v>
      </c>
      <c r="K18" s="28" t="s">
        <v>64</v>
      </c>
      <c r="L18" s="90"/>
      <c r="M18" s="90"/>
    </row>
    <row r="19" spans="1:13" x14ac:dyDescent="0.3">
      <c r="A19" s="93" t="s">
        <v>30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</row>
    <row r="20" spans="1:13" x14ac:dyDescent="0.3">
      <c r="A20" s="93" t="s">
        <v>31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</row>
    <row r="21" spans="1:13" s="22" customFormat="1" ht="28.8" x14ac:dyDescent="0.3">
      <c r="A21" s="19">
        <v>1</v>
      </c>
      <c r="B21" s="20" t="s">
        <v>65</v>
      </c>
      <c r="C21" s="11">
        <v>1</v>
      </c>
      <c r="D21" s="11">
        <v>2</v>
      </c>
      <c r="E21" s="19">
        <v>0</v>
      </c>
      <c r="F21" s="11" t="s">
        <v>67</v>
      </c>
      <c r="G21" s="19" t="s">
        <v>32</v>
      </c>
      <c r="H21" s="19">
        <f t="shared" ref="H21:H26" si="0">I21+J21</f>
        <v>16</v>
      </c>
      <c r="I21" s="11">
        <v>16</v>
      </c>
      <c r="J21" s="11">
        <v>0</v>
      </c>
      <c r="K21" s="11">
        <v>1</v>
      </c>
      <c r="L21" s="19">
        <v>0</v>
      </c>
      <c r="M21" s="19">
        <v>0</v>
      </c>
    </row>
    <row r="22" spans="1:13" x14ac:dyDescent="0.3">
      <c r="A22" s="19">
        <v>2</v>
      </c>
      <c r="B22" s="9" t="s">
        <v>8</v>
      </c>
      <c r="C22" s="10">
        <v>2</v>
      </c>
      <c r="D22" s="10">
        <v>2</v>
      </c>
      <c r="E22" s="13">
        <v>0</v>
      </c>
      <c r="F22" s="11" t="s">
        <v>67</v>
      </c>
      <c r="G22" s="13" t="s">
        <v>32</v>
      </c>
      <c r="H22" s="13">
        <f t="shared" si="0"/>
        <v>30</v>
      </c>
      <c r="I22" s="10">
        <v>0</v>
      </c>
      <c r="J22" s="10">
        <v>30</v>
      </c>
      <c r="K22" s="10">
        <v>1</v>
      </c>
      <c r="L22" s="13">
        <v>0</v>
      </c>
      <c r="M22" s="13">
        <v>0</v>
      </c>
    </row>
    <row r="23" spans="1:13" ht="28.8" x14ac:dyDescent="0.3">
      <c r="A23" s="19">
        <v>3</v>
      </c>
      <c r="B23" s="20" t="s">
        <v>66</v>
      </c>
      <c r="C23" s="11">
        <v>2</v>
      </c>
      <c r="D23" s="11">
        <v>2</v>
      </c>
      <c r="E23" s="19">
        <v>0</v>
      </c>
      <c r="F23" s="11" t="s">
        <v>67</v>
      </c>
      <c r="G23" s="19" t="s">
        <v>32</v>
      </c>
      <c r="H23" s="19">
        <f t="shared" si="0"/>
        <v>16</v>
      </c>
      <c r="I23" s="11">
        <v>16</v>
      </c>
      <c r="J23" s="11">
        <v>0</v>
      </c>
      <c r="K23" s="11">
        <v>1</v>
      </c>
      <c r="L23" s="19">
        <v>0</v>
      </c>
      <c r="M23" s="19">
        <v>0</v>
      </c>
    </row>
    <row r="24" spans="1:13" x14ac:dyDescent="0.3">
      <c r="A24" s="19">
        <v>4</v>
      </c>
      <c r="B24" s="9" t="s">
        <v>11</v>
      </c>
      <c r="C24" s="10">
        <v>3</v>
      </c>
      <c r="D24" s="10">
        <v>2</v>
      </c>
      <c r="E24" s="13">
        <v>0</v>
      </c>
      <c r="F24" s="11" t="s">
        <v>67</v>
      </c>
      <c r="G24" s="13" t="s">
        <v>32</v>
      </c>
      <c r="H24" s="13">
        <f t="shared" si="0"/>
        <v>30</v>
      </c>
      <c r="I24" s="10">
        <v>0</v>
      </c>
      <c r="J24" s="10">
        <v>30</v>
      </c>
      <c r="K24" s="10">
        <v>1</v>
      </c>
      <c r="L24" s="13">
        <v>0</v>
      </c>
      <c r="M24" s="13">
        <v>0</v>
      </c>
    </row>
    <row r="25" spans="1:13" x14ac:dyDescent="0.3">
      <c r="A25" s="19">
        <v>5</v>
      </c>
      <c r="B25" s="9" t="s">
        <v>14</v>
      </c>
      <c r="C25" s="10">
        <v>4</v>
      </c>
      <c r="D25" s="10">
        <v>2</v>
      </c>
      <c r="E25" s="13">
        <v>0</v>
      </c>
      <c r="F25" s="11" t="s">
        <v>67</v>
      </c>
      <c r="G25" s="13" t="s">
        <v>32</v>
      </c>
      <c r="H25" s="13">
        <f t="shared" si="0"/>
        <v>30</v>
      </c>
      <c r="I25" s="10">
        <v>0</v>
      </c>
      <c r="J25" s="10">
        <v>30</v>
      </c>
      <c r="K25" s="10">
        <v>1</v>
      </c>
      <c r="L25" s="13">
        <v>0</v>
      </c>
      <c r="M25" s="13">
        <v>0</v>
      </c>
    </row>
    <row r="26" spans="1:13" s="22" customFormat="1" x14ac:dyDescent="0.3">
      <c r="A26" s="19">
        <v>6</v>
      </c>
      <c r="B26" s="9" t="s">
        <v>17</v>
      </c>
      <c r="C26" s="10">
        <v>5</v>
      </c>
      <c r="D26" s="10">
        <v>2</v>
      </c>
      <c r="E26" s="13">
        <v>0</v>
      </c>
      <c r="F26" s="13" t="s">
        <v>68</v>
      </c>
      <c r="G26" s="13" t="s">
        <v>32</v>
      </c>
      <c r="H26" s="13">
        <f t="shared" si="0"/>
        <v>30</v>
      </c>
      <c r="I26" s="10">
        <v>0</v>
      </c>
      <c r="J26" s="10">
        <v>30</v>
      </c>
      <c r="K26" s="10">
        <v>1</v>
      </c>
      <c r="L26" s="13">
        <v>0</v>
      </c>
      <c r="M26" s="13">
        <v>0</v>
      </c>
    </row>
    <row r="27" spans="1:13" x14ac:dyDescent="0.3">
      <c r="A27" s="67" t="s">
        <v>34</v>
      </c>
      <c r="B27" s="68"/>
      <c r="C27" s="78"/>
      <c r="D27" s="29">
        <f>SUM(D21:D26)</f>
        <v>12</v>
      </c>
      <c r="E27" s="29">
        <f>SUM(E21:E26)</f>
        <v>0</v>
      </c>
      <c r="F27" s="29" t="s">
        <v>35</v>
      </c>
      <c r="G27" s="29" t="s">
        <v>35</v>
      </c>
      <c r="H27" s="29">
        <f t="shared" ref="H27:M27" si="1">SUM(H21:H26)</f>
        <v>152</v>
      </c>
      <c r="I27" s="29">
        <f t="shared" si="1"/>
        <v>32</v>
      </c>
      <c r="J27" s="29">
        <f t="shared" si="1"/>
        <v>120</v>
      </c>
      <c r="K27" s="29">
        <f t="shared" si="1"/>
        <v>6</v>
      </c>
      <c r="L27" s="29">
        <f t="shared" si="1"/>
        <v>0</v>
      </c>
      <c r="M27" s="29">
        <f t="shared" si="1"/>
        <v>0</v>
      </c>
    </row>
    <row r="28" spans="1:13" x14ac:dyDescent="0.3">
      <c r="A28" s="75" t="s">
        <v>36</v>
      </c>
      <c r="B28" s="76"/>
      <c r="C28" s="77"/>
      <c r="D28" s="23" t="s">
        <v>35</v>
      </c>
      <c r="E28" s="19">
        <f>E27</f>
        <v>0</v>
      </c>
      <c r="F28" s="19" t="s">
        <v>35</v>
      </c>
      <c r="G28" s="19" t="s">
        <v>35</v>
      </c>
      <c r="H28" s="30">
        <f>SUM(I28:J28)</f>
        <v>0</v>
      </c>
      <c r="I28" s="19">
        <v>0</v>
      </c>
      <c r="J28" s="30">
        <f>'Plan studiów IO semestry'!J23+'Plan studiów IO semestry'!J61+'Plan studiów IO semestry'!J90+'Plan studiów IO semestry'!J119+'Plan studiów IO semestry'!J145</f>
        <v>0</v>
      </c>
      <c r="K28" s="30">
        <f>'Plan studiów IO semestry'!K23+'Plan studiów IO semestry'!K61+'Plan studiów IO semestry'!K90+'Plan studiów IO semestry'!K119+'Plan studiów IO semestry'!K145</f>
        <v>0</v>
      </c>
      <c r="L28" s="19">
        <f>SUMIF($E21:$E26,"&gt;0",L21:L26)</f>
        <v>0</v>
      </c>
      <c r="M28" s="19">
        <f>SUMIF($E21:$E26,"&gt;0",M21:M26)</f>
        <v>0</v>
      </c>
    </row>
    <row r="29" spans="1:13" x14ac:dyDescent="0.3">
      <c r="A29" s="80" t="s">
        <v>37</v>
      </c>
      <c r="B29" s="81"/>
      <c r="C29" s="82"/>
      <c r="D29" s="36">
        <f>SUMIF(G21:G26,"f",D21:D26)</f>
        <v>12</v>
      </c>
      <c r="E29" s="36">
        <f>SUMIF(G21:G26,"f",E21:E26)</f>
        <v>0</v>
      </c>
      <c r="F29" s="36" t="s">
        <v>35</v>
      </c>
      <c r="G29" s="36" t="s">
        <v>35</v>
      </c>
      <c r="H29" s="30">
        <f>SUM(I29:J29)</f>
        <v>152</v>
      </c>
      <c r="I29" s="36">
        <f>SUMIF($G21:$G26,"f",I21:I26)</f>
        <v>32</v>
      </c>
      <c r="J29" s="36">
        <f>SUMIF($G21:$G26,"f",J21:J26)</f>
        <v>120</v>
      </c>
      <c r="K29" s="36">
        <f>SUMIF($G21:$G26,"f",K21:K26)</f>
        <v>6</v>
      </c>
      <c r="L29" s="36">
        <f>SUMIF($G21:$G26,"f",L21:L26)</f>
        <v>0</v>
      </c>
      <c r="M29" s="36">
        <f>SUMIF($G21:$G26,"f",M21:M26)</f>
        <v>0</v>
      </c>
    </row>
    <row r="30" spans="1:13" x14ac:dyDescent="0.3">
      <c r="A30" s="83" t="s">
        <v>38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</row>
    <row r="31" spans="1:13" x14ac:dyDescent="0.3">
      <c r="A31" s="13">
        <v>1</v>
      </c>
      <c r="B31" s="20" t="s">
        <v>90</v>
      </c>
      <c r="C31" s="13">
        <v>1</v>
      </c>
      <c r="D31" s="13">
        <v>2</v>
      </c>
      <c r="E31" s="13">
        <v>0</v>
      </c>
      <c r="F31" s="11" t="s">
        <v>67</v>
      </c>
      <c r="G31" s="13" t="s">
        <v>33</v>
      </c>
      <c r="H31" s="13">
        <f>I31+J31</f>
        <v>20</v>
      </c>
      <c r="I31" s="13">
        <v>0</v>
      </c>
      <c r="J31" s="13">
        <v>20</v>
      </c>
      <c r="K31" s="13">
        <v>2</v>
      </c>
      <c r="L31" s="13">
        <v>0</v>
      </c>
      <c r="M31" s="13">
        <v>0</v>
      </c>
    </row>
    <row r="32" spans="1:13" x14ac:dyDescent="0.3">
      <c r="A32" s="13">
        <v>2</v>
      </c>
      <c r="B32" s="20" t="s">
        <v>95</v>
      </c>
      <c r="C32" s="19">
        <v>2</v>
      </c>
      <c r="D32" s="19">
        <v>3.5</v>
      </c>
      <c r="E32" s="19">
        <v>2.33</v>
      </c>
      <c r="F32" s="11" t="s">
        <v>67</v>
      </c>
      <c r="G32" s="19" t="s">
        <v>33</v>
      </c>
      <c r="H32" s="19">
        <f>I32+J32</f>
        <v>30</v>
      </c>
      <c r="I32" s="19">
        <v>10</v>
      </c>
      <c r="J32" s="19">
        <v>20</v>
      </c>
      <c r="K32" s="19">
        <v>2</v>
      </c>
      <c r="L32" s="19">
        <v>0</v>
      </c>
      <c r="M32" s="19">
        <v>0</v>
      </c>
    </row>
    <row r="33" spans="1:13" x14ac:dyDescent="0.3">
      <c r="A33" s="13">
        <v>3</v>
      </c>
      <c r="B33" s="20" t="s">
        <v>20</v>
      </c>
      <c r="C33" s="13">
        <v>3</v>
      </c>
      <c r="D33" s="13">
        <v>4.5</v>
      </c>
      <c r="E33" s="13">
        <v>2.25</v>
      </c>
      <c r="F33" s="11" t="s">
        <v>67</v>
      </c>
      <c r="G33" s="13" t="s">
        <v>33</v>
      </c>
      <c r="H33" s="13">
        <f>I33+J33</f>
        <v>40</v>
      </c>
      <c r="I33" s="13">
        <v>20</v>
      </c>
      <c r="J33" s="13">
        <v>20</v>
      </c>
      <c r="K33" s="13">
        <v>2</v>
      </c>
      <c r="L33" s="13">
        <v>0</v>
      </c>
      <c r="M33" s="13">
        <v>0</v>
      </c>
    </row>
    <row r="34" spans="1:13" x14ac:dyDescent="0.3">
      <c r="A34" s="58" t="s">
        <v>34</v>
      </c>
      <c r="B34" s="58"/>
      <c r="C34" s="58"/>
      <c r="D34" s="29">
        <f>SUM(D31:D33)</f>
        <v>10</v>
      </c>
      <c r="E34" s="29">
        <f>SUM(E31:E33)</f>
        <v>4.58</v>
      </c>
      <c r="F34" s="29" t="s">
        <v>35</v>
      </c>
      <c r="G34" s="29" t="s">
        <v>35</v>
      </c>
      <c r="H34" s="29">
        <f>SUM(I34:J34)</f>
        <v>90</v>
      </c>
      <c r="I34" s="29">
        <f>SUM(I31:I33)</f>
        <v>30</v>
      </c>
      <c r="J34" s="29">
        <f>SUM(J31:J33)</f>
        <v>60</v>
      </c>
      <c r="K34" s="29">
        <f>SUM(K31:K33)</f>
        <v>6</v>
      </c>
      <c r="L34" s="29">
        <f>SUM(L31:L33)</f>
        <v>0</v>
      </c>
      <c r="M34" s="29">
        <f>SUM(M31:M33)</f>
        <v>0</v>
      </c>
    </row>
    <row r="35" spans="1:13" x14ac:dyDescent="0.3">
      <c r="A35" s="57" t="s">
        <v>36</v>
      </c>
      <c r="B35" s="57"/>
      <c r="C35" s="57"/>
      <c r="D35" s="23" t="s">
        <v>35</v>
      </c>
      <c r="E35" s="19">
        <f>E34</f>
        <v>4.58</v>
      </c>
      <c r="F35" s="19" t="s">
        <v>35</v>
      </c>
      <c r="G35" s="19" t="s">
        <v>35</v>
      </c>
      <c r="H35" s="30">
        <f t="shared" ref="H35:H36" si="2">SUM(I35:J35)</f>
        <v>40</v>
      </c>
      <c r="I35" s="19">
        <v>0</v>
      </c>
      <c r="J35" s="30">
        <f>'Plan studiów IO semestry'!J28+'Plan studiów IO semestry'!J66+'Plan studiów IO semestry'!J95</f>
        <v>40</v>
      </c>
      <c r="K35" s="30">
        <f>'Plan studiów IO semestry'!K28+'Plan studiów IO semestry'!K66+'Plan studiów IO semestry'!K95</f>
        <v>2</v>
      </c>
      <c r="L35" s="19">
        <f>SUMIF($E31:$E33,"&gt;0",L31:L33)</f>
        <v>0</v>
      </c>
      <c r="M35" s="19">
        <f>SUMIF($E31:$E33,"&gt;0",M31:M33)</f>
        <v>0</v>
      </c>
    </row>
    <row r="36" spans="1:13" x14ac:dyDescent="0.3">
      <c r="A36" s="79" t="s">
        <v>37</v>
      </c>
      <c r="B36" s="79"/>
      <c r="C36" s="79"/>
      <c r="D36" s="36">
        <f>SUMIF(G31:G33,"f",D31:D33)</f>
        <v>0</v>
      </c>
      <c r="E36" s="36">
        <f>SUMIF(G31:G33,"f",E31:E33)</f>
        <v>0</v>
      </c>
      <c r="F36" s="36" t="s">
        <v>35</v>
      </c>
      <c r="G36" s="36" t="s">
        <v>35</v>
      </c>
      <c r="H36" s="36">
        <f t="shared" si="2"/>
        <v>0</v>
      </c>
      <c r="I36" s="36">
        <f>SUMIF($G31:$G33,"f",I31:I33)</f>
        <v>0</v>
      </c>
      <c r="J36" s="36">
        <f>SUMIF($G31:$G33,"f",J31:J33)</f>
        <v>0</v>
      </c>
      <c r="K36" s="36">
        <f>SUMIF($G31:$G33,"f",K31:K33)</f>
        <v>0</v>
      </c>
      <c r="L36" s="36">
        <f>SUMIF($G31:$G33,"f",L31:L33)</f>
        <v>0</v>
      </c>
      <c r="M36" s="36">
        <f>SUMIF($G31:$G33,"f",M31:M33)</f>
        <v>0</v>
      </c>
    </row>
    <row r="37" spans="1:13" x14ac:dyDescent="0.3">
      <c r="A37" s="83" t="s">
        <v>39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</row>
    <row r="38" spans="1:13" x14ac:dyDescent="0.3">
      <c r="A38" s="13">
        <v>1</v>
      </c>
      <c r="B38" s="12" t="s">
        <v>15</v>
      </c>
      <c r="C38" s="13">
        <v>1</v>
      </c>
      <c r="D38" s="13">
        <v>5.5</v>
      </c>
      <c r="E38" s="13">
        <v>3.3</v>
      </c>
      <c r="F38" s="13" t="s">
        <v>68</v>
      </c>
      <c r="G38" s="10" t="s">
        <v>33</v>
      </c>
      <c r="H38" s="10">
        <f>I38+J38</f>
        <v>50</v>
      </c>
      <c r="I38" s="10">
        <v>20</v>
      </c>
      <c r="J38" s="10">
        <v>30</v>
      </c>
      <c r="K38" s="10">
        <v>4</v>
      </c>
      <c r="L38" s="13">
        <v>0</v>
      </c>
      <c r="M38" s="13">
        <v>0</v>
      </c>
    </row>
    <row r="39" spans="1:13" x14ac:dyDescent="0.3">
      <c r="A39" s="13">
        <v>2</v>
      </c>
      <c r="B39" s="12" t="s">
        <v>91</v>
      </c>
      <c r="C39" s="13">
        <v>1</v>
      </c>
      <c r="D39" s="13">
        <v>5</v>
      </c>
      <c r="E39" s="13">
        <v>2.5</v>
      </c>
      <c r="F39" s="13" t="s">
        <v>68</v>
      </c>
      <c r="G39" s="10" t="s">
        <v>33</v>
      </c>
      <c r="H39" s="10">
        <f>I39+J39</f>
        <v>40</v>
      </c>
      <c r="I39" s="10">
        <v>20</v>
      </c>
      <c r="J39" s="10">
        <v>20</v>
      </c>
      <c r="K39" s="10">
        <v>4</v>
      </c>
      <c r="L39" s="13">
        <v>0</v>
      </c>
      <c r="M39" s="13">
        <v>0</v>
      </c>
    </row>
    <row r="40" spans="1:13" x14ac:dyDescent="0.3">
      <c r="A40" s="13">
        <v>3</v>
      </c>
      <c r="B40" s="12" t="s">
        <v>96</v>
      </c>
      <c r="C40" s="13">
        <v>2</v>
      </c>
      <c r="D40" s="13">
        <v>5</v>
      </c>
      <c r="E40" s="13">
        <v>2.5</v>
      </c>
      <c r="F40" s="13" t="s">
        <v>68</v>
      </c>
      <c r="G40" s="10" t="s">
        <v>33</v>
      </c>
      <c r="H40" s="10">
        <f>I40+J40</f>
        <v>40</v>
      </c>
      <c r="I40" s="10">
        <v>20</v>
      </c>
      <c r="J40" s="10">
        <v>20</v>
      </c>
      <c r="K40" s="10">
        <v>4</v>
      </c>
      <c r="L40" s="13">
        <v>0</v>
      </c>
      <c r="M40" s="13">
        <v>0</v>
      </c>
    </row>
    <row r="41" spans="1:13" x14ac:dyDescent="0.3">
      <c r="A41" s="13">
        <v>4</v>
      </c>
      <c r="B41" s="12" t="s">
        <v>97</v>
      </c>
      <c r="C41" s="13">
        <v>2</v>
      </c>
      <c r="D41" s="13">
        <v>7.5</v>
      </c>
      <c r="E41" s="13">
        <v>5</v>
      </c>
      <c r="F41" s="11" t="s">
        <v>68</v>
      </c>
      <c r="G41" s="10" t="s">
        <v>33</v>
      </c>
      <c r="H41" s="10">
        <f>I41+J41</f>
        <v>60</v>
      </c>
      <c r="I41" s="10">
        <v>20</v>
      </c>
      <c r="J41" s="10">
        <v>40</v>
      </c>
      <c r="K41" s="10">
        <v>4</v>
      </c>
      <c r="L41" s="13">
        <v>0</v>
      </c>
      <c r="M41" s="13">
        <v>0</v>
      </c>
    </row>
    <row r="42" spans="1:13" x14ac:dyDescent="0.3">
      <c r="A42" s="13">
        <v>5</v>
      </c>
      <c r="B42" s="12" t="s">
        <v>100</v>
      </c>
      <c r="C42" s="13">
        <v>3</v>
      </c>
      <c r="D42" s="13">
        <v>6</v>
      </c>
      <c r="E42" s="13">
        <v>3.6</v>
      </c>
      <c r="F42" s="13" t="s">
        <v>68</v>
      </c>
      <c r="G42" s="10" t="s">
        <v>33</v>
      </c>
      <c r="H42" s="10">
        <f>I42+J42</f>
        <v>50</v>
      </c>
      <c r="I42" s="10">
        <v>20</v>
      </c>
      <c r="J42" s="10">
        <v>30</v>
      </c>
      <c r="K42" s="10">
        <v>4</v>
      </c>
      <c r="L42" s="13">
        <v>0</v>
      </c>
      <c r="M42" s="13">
        <v>0</v>
      </c>
    </row>
    <row r="43" spans="1:13" x14ac:dyDescent="0.3">
      <c r="A43" s="13">
        <v>6</v>
      </c>
      <c r="B43" s="12" t="s">
        <v>101</v>
      </c>
      <c r="C43" s="13">
        <v>3</v>
      </c>
      <c r="D43" s="13">
        <v>6</v>
      </c>
      <c r="E43" s="13">
        <v>3.6</v>
      </c>
      <c r="F43" s="13" t="s">
        <v>68</v>
      </c>
      <c r="G43" s="10" t="s">
        <v>33</v>
      </c>
      <c r="H43" s="10">
        <f t="shared" ref="H43" si="3">I43+J43</f>
        <v>50</v>
      </c>
      <c r="I43" s="10">
        <v>20</v>
      </c>
      <c r="J43" s="10">
        <v>30</v>
      </c>
      <c r="K43" s="10">
        <v>4</v>
      </c>
      <c r="L43" s="13">
        <v>0</v>
      </c>
      <c r="M43" s="13">
        <v>0</v>
      </c>
    </row>
    <row r="44" spans="1:13" x14ac:dyDescent="0.3">
      <c r="A44" s="13">
        <v>7</v>
      </c>
      <c r="B44" s="16" t="s">
        <v>102</v>
      </c>
      <c r="C44" s="13">
        <v>3</v>
      </c>
      <c r="D44" s="13">
        <v>2</v>
      </c>
      <c r="E44" s="13">
        <v>0</v>
      </c>
      <c r="F44" s="11" t="s">
        <v>67</v>
      </c>
      <c r="G44" s="10" t="s">
        <v>33</v>
      </c>
      <c r="H44" s="10">
        <f>I44+J44</f>
        <v>20</v>
      </c>
      <c r="I44" s="10">
        <v>20</v>
      </c>
      <c r="J44" s="10">
        <v>0</v>
      </c>
      <c r="K44" s="10">
        <v>2</v>
      </c>
      <c r="L44" s="13">
        <v>0</v>
      </c>
      <c r="M44" s="13">
        <v>0</v>
      </c>
    </row>
    <row r="45" spans="1:13" x14ac:dyDescent="0.3">
      <c r="A45" s="13">
        <v>8</v>
      </c>
      <c r="B45" s="12" t="s">
        <v>106</v>
      </c>
      <c r="C45" s="13">
        <v>4</v>
      </c>
      <c r="D45" s="13">
        <v>5</v>
      </c>
      <c r="E45" s="13">
        <v>2.5</v>
      </c>
      <c r="F45" s="11" t="s">
        <v>68</v>
      </c>
      <c r="G45" s="13" t="s">
        <v>33</v>
      </c>
      <c r="H45" s="13">
        <f>I45+J45</f>
        <v>40</v>
      </c>
      <c r="I45" s="10">
        <v>20</v>
      </c>
      <c r="J45" s="10">
        <v>20</v>
      </c>
      <c r="K45" s="10">
        <v>4</v>
      </c>
      <c r="L45" s="13">
        <v>0</v>
      </c>
      <c r="M45" s="13">
        <v>0</v>
      </c>
    </row>
    <row r="46" spans="1:13" x14ac:dyDescent="0.3">
      <c r="A46" s="13">
        <v>9</v>
      </c>
      <c r="B46" s="12" t="s">
        <v>115</v>
      </c>
      <c r="C46" s="13">
        <v>5</v>
      </c>
      <c r="D46" s="13">
        <v>5</v>
      </c>
      <c r="E46" s="13">
        <v>2.5</v>
      </c>
      <c r="F46" s="11" t="s">
        <v>68</v>
      </c>
      <c r="G46" s="10" t="s">
        <v>33</v>
      </c>
      <c r="H46" s="10">
        <f>I46+J46</f>
        <v>40</v>
      </c>
      <c r="I46" s="10">
        <v>20</v>
      </c>
      <c r="J46" s="10">
        <v>20</v>
      </c>
      <c r="K46" s="10">
        <v>4</v>
      </c>
      <c r="L46" s="13">
        <v>0</v>
      </c>
      <c r="M46" s="13">
        <v>0</v>
      </c>
    </row>
    <row r="47" spans="1:13" x14ac:dyDescent="0.3">
      <c r="A47" s="13">
        <v>10</v>
      </c>
      <c r="B47" s="15" t="s">
        <v>121</v>
      </c>
      <c r="C47" s="13">
        <v>6</v>
      </c>
      <c r="D47" s="13">
        <v>5</v>
      </c>
      <c r="E47" s="13">
        <v>2.5</v>
      </c>
      <c r="F47" s="11" t="s">
        <v>68</v>
      </c>
      <c r="G47" s="13" t="s">
        <v>33</v>
      </c>
      <c r="H47" s="13">
        <f t="shared" ref="H47:H53" si="4">I47+J47</f>
        <v>40</v>
      </c>
      <c r="I47" s="10">
        <v>20</v>
      </c>
      <c r="J47" s="10">
        <v>20</v>
      </c>
      <c r="K47" s="10">
        <v>4</v>
      </c>
      <c r="L47" s="13">
        <v>0</v>
      </c>
      <c r="M47" s="13">
        <v>0</v>
      </c>
    </row>
    <row r="48" spans="1:13" x14ac:dyDescent="0.3">
      <c r="A48" s="13">
        <v>11</v>
      </c>
      <c r="B48" s="15" t="s">
        <v>122</v>
      </c>
      <c r="C48" s="13">
        <v>6</v>
      </c>
      <c r="D48" s="13">
        <v>2.5</v>
      </c>
      <c r="E48" s="13">
        <v>2.5</v>
      </c>
      <c r="F48" s="11" t="s">
        <v>67</v>
      </c>
      <c r="G48" s="13" t="s">
        <v>32</v>
      </c>
      <c r="H48" s="13">
        <f t="shared" si="4"/>
        <v>20</v>
      </c>
      <c r="I48" s="10">
        <v>0</v>
      </c>
      <c r="J48" s="10">
        <v>20</v>
      </c>
      <c r="K48" s="10">
        <v>2</v>
      </c>
      <c r="L48" s="13">
        <v>0</v>
      </c>
      <c r="M48" s="13">
        <v>0</v>
      </c>
    </row>
    <row r="49" spans="1:13" x14ac:dyDescent="0.3">
      <c r="A49" s="13">
        <v>12</v>
      </c>
      <c r="B49" s="15" t="s">
        <v>120</v>
      </c>
      <c r="C49" s="13">
        <v>6</v>
      </c>
      <c r="D49" s="13">
        <v>1</v>
      </c>
      <c r="E49" s="13">
        <v>0</v>
      </c>
      <c r="F49" s="11" t="s">
        <v>67</v>
      </c>
      <c r="G49" s="13" t="s">
        <v>33</v>
      </c>
      <c r="H49" s="13">
        <f t="shared" si="4"/>
        <v>10</v>
      </c>
      <c r="I49" s="10">
        <v>10</v>
      </c>
      <c r="J49" s="10">
        <v>0</v>
      </c>
      <c r="K49" s="10">
        <v>2</v>
      </c>
      <c r="L49" s="13">
        <v>0</v>
      </c>
      <c r="M49" s="13">
        <v>0</v>
      </c>
    </row>
    <row r="50" spans="1:13" x14ac:dyDescent="0.3">
      <c r="A50" s="13">
        <v>13</v>
      </c>
      <c r="B50" s="15" t="s">
        <v>79</v>
      </c>
      <c r="C50" s="13">
        <v>6</v>
      </c>
      <c r="D50" s="13">
        <v>3.5</v>
      </c>
      <c r="E50" s="13">
        <v>3.5</v>
      </c>
      <c r="F50" s="11" t="s">
        <v>67</v>
      </c>
      <c r="G50" s="13" t="s">
        <v>33</v>
      </c>
      <c r="H50" s="13">
        <f t="shared" si="4"/>
        <v>30</v>
      </c>
      <c r="I50" s="10">
        <v>0</v>
      </c>
      <c r="J50" s="10">
        <v>30</v>
      </c>
      <c r="K50" s="10">
        <v>2</v>
      </c>
      <c r="L50" s="13">
        <v>0</v>
      </c>
      <c r="M50" s="13">
        <v>0</v>
      </c>
    </row>
    <row r="51" spans="1:13" x14ac:dyDescent="0.3">
      <c r="A51" s="13">
        <v>14</v>
      </c>
      <c r="B51" s="18" t="s">
        <v>123</v>
      </c>
      <c r="C51" s="13">
        <v>6</v>
      </c>
      <c r="D51" s="13">
        <v>5</v>
      </c>
      <c r="E51" s="13">
        <v>2.5</v>
      </c>
      <c r="F51" s="11" t="s">
        <v>68</v>
      </c>
      <c r="G51" s="13" t="s">
        <v>33</v>
      </c>
      <c r="H51" s="13">
        <f t="shared" si="4"/>
        <v>40</v>
      </c>
      <c r="I51" s="10">
        <v>20</v>
      </c>
      <c r="J51" s="10">
        <v>20</v>
      </c>
      <c r="K51" s="10">
        <v>4</v>
      </c>
      <c r="L51" s="13">
        <v>0</v>
      </c>
      <c r="M51" s="13">
        <v>0</v>
      </c>
    </row>
    <row r="52" spans="1:13" x14ac:dyDescent="0.3">
      <c r="A52" s="13">
        <v>15</v>
      </c>
      <c r="B52" s="42" t="s">
        <v>131</v>
      </c>
      <c r="C52" s="13">
        <v>7</v>
      </c>
      <c r="D52" s="13">
        <v>15</v>
      </c>
      <c r="E52" s="13">
        <v>10</v>
      </c>
      <c r="F52" s="11" t="s">
        <v>67</v>
      </c>
      <c r="G52" s="13" t="s">
        <v>32</v>
      </c>
      <c r="H52" s="13">
        <f t="shared" si="4"/>
        <v>0</v>
      </c>
      <c r="I52" s="10">
        <v>0</v>
      </c>
      <c r="J52" s="10">
        <v>0</v>
      </c>
      <c r="K52" s="10">
        <v>0</v>
      </c>
      <c r="L52" s="13">
        <v>0</v>
      </c>
      <c r="M52" s="13">
        <v>150</v>
      </c>
    </row>
    <row r="53" spans="1:13" x14ac:dyDescent="0.3">
      <c r="A53" s="13">
        <v>16</v>
      </c>
      <c r="B53" s="15" t="s">
        <v>132</v>
      </c>
      <c r="C53" s="13">
        <v>7</v>
      </c>
      <c r="D53" s="13">
        <v>3.5</v>
      </c>
      <c r="E53" s="13">
        <v>3.5</v>
      </c>
      <c r="F53" s="11" t="s">
        <v>67</v>
      </c>
      <c r="G53" s="13" t="s">
        <v>32</v>
      </c>
      <c r="H53" s="13">
        <f t="shared" si="4"/>
        <v>30</v>
      </c>
      <c r="I53" s="10">
        <v>0</v>
      </c>
      <c r="J53" s="10">
        <v>30</v>
      </c>
      <c r="K53" s="10">
        <v>2</v>
      </c>
      <c r="L53" s="13">
        <v>0</v>
      </c>
      <c r="M53" s="13">
        <v>0</v>
      </c>
    </row>
    <row r="54" spans="1:13" x14ac:dyDescent="0.3">
      <c r="A54" s="67" t="s">
        <v>34</v>
      </c>
      <c r="B54" s="68"/>
      <c r="C54" s="78"/>
      <c r="D54" s="29">
        <f>SUM(D38:D53)</f>
        <v>82.5</v>
      </c>
      <c r="E54" s="29">
        <f>SUM(E38:E53)</f>
        <v>50</v>
      </c>
      <c r="F54" s="29" t="s">
        <v>35</v>
      </c>
      <c r="G54" s="29" t="s">
        <v>35</v>
      </c>
      <c r="H54" s="29">
        <f t="shared" ref="H54:M54" si="5">SUM(H38:H53)</f>
        <v>560</v>
      </c>
      <c r="I54" s="29">
        <f t="shared" si="5"/>
        <v>230</v>
      </c>
      <c r="J54" s="29">
        <f t="shared" si="5"/>
        <v>330</v>
      </c>
      <c r="K54" s="29">
        <f t="shared" si="5"/>
        <v>50</v>
      </c>
      <c r="L54" s="29">
        <f t="shared" si="5"/>
        <v>0</v>
      </c>
      <c r="M54" s="29">
        <f t="shared" si="5"/>
        <v>150</v>
      </c>
    </row>
    <row r="55" spans="1:13" x14ac:dyDescent="0.3">
      <c r="A55" s="75" t="s">
        <v>36</v>
      </c>
      <c r="B55" s="76"/>
      <c r="C55" s="77"/>
      <c r="D55" s="23" t="s">
        <v>35</v>
      </c>
      <c r="E55" s="19">
        <f>E54</f>
        <v>50</v>
      </c>
      <c r="F55" s="19" t="s">
        <v>35</v>
      </c>
      <c r="G55" s="19" t="s">
        <v>35</v>
      </c>
      <c r="H55" s="30">
        <f t="shared" ref="H55" si="6">SUM(I55:J55)</f>
        <v>330</v>
      </c>
      <c r="I55" s="19">
        <v>0</v>
      </c>
      <c r="J55" s="30">
        <f>'Plan studiów IO semestry'!J34+'Plan studiów IO semestry'!J72+'Plan studiów IO semestry'!J102+'Plan studiów IO semestry'!J124+'Plan studiów IO semestry'!J150+'Plan studiów IO semestry'!J179+'Plan studiów IO semestry'!J203</f>
        <v>330</v>
      </c>
      <c r="K55" s="30">
        <f>'Plan studiów IO semestry'!K34+'Plan studiów IO semestry'!K72+'Plan studiów IO semestry'!K102+'Plan studiów IO semestry'!K124+'Plan studiów IO semestry'!K150+'Plan studiów IO semestry'!K179+'Plan studiów IO semestry'!K203</f>
        <v>27</v>
      </c>
      <c r="L55" s="19">
        <f>SUMIF($E38:$E53,"&gt;0",L38:L53)</f>
        <v>0</v>
      </c>
      <c r="M55" s="19">
        <f>SUMIF($E38:$E53,"&gt;0",M38:M53)</f>
        <v>150</v>
      </c>
    </row>
    <row r="56" spans="1:13" x14ac:dyDescent="0.3">
      <c r="A56" s="80" t="s">
        <v>37</v>
      </c>
      <c r="B56" s="81"/>
      <c r="C56" s="82"/>
      <c r="D56" s="36">
        <f>SUMIF(G38:G53,"f",D38:D53)</f>
        <v>21</v>
      </c>
      <c r="E56" s="36">
        <f>SUMIF(G38:G53,"f",E38:E53)</f>
        <v>16</v>
      </c>
      <c r="F56" s="36" t="s">
        <v>35</v>
      </c>
      <c r="G56" s="36" t="s">
        <v>35</v>
      </c>
      <c r="H56" s="36">
        <f t="shared" ref="H56" si="7">SUM(I56:J56)</f>
        <v>50</v>
      </c>
      <c r="I56" s="36">
        <f t="shared" ref="I56:M56" si="8">SUMIF($G38:$G53,"f",I38:I53)</f>
        <v>0</v>
      </c>
      <c r="J56" s="36">
        <f t="shared" si="8"/>
        <v>50</v>
      </c>
      <c r="K56" s="36">
        <f t="shared" si="8"/>
        <v>4</v>
      </c>
      <c r="L56" s="36">
        <f t="shared" si="8"/>
        <v>0</v>
      </c>
      <c r="M56" s="36">
        <f t="shared" si="8"/>
        <v>150</v>
      </c>
    </row>
    <row r="57" spans="1:13" x14ac:dyDescent="0.3">
      <c r="A57" s="83" t="s">
        <v>40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</row>
    <row r="58" spans="1:13" x14ac:dyDescent="0.3">
      <c r="A58" s="19">
        <v>1</v>
      </c>
      <c r="B58" s="12" t="s">
        <v>145</v>
      </c>
      <c r="C58" s="13">
        <v>1</v>
      </c>
      <c r="D58" s="13">
        <v>5.5</v>
      </c>
      <c r="E58" s="13">
        <v>1.1000000000000001</v>
      </c>
      <c r="F58" s="11" t="s">
        <v>68</v>
      </c>
      <c r="G58" s="13" t="s">
        <v>32</v>
      </c>
      <c r="H58" s="13">
        <f t="shared" ref="H58:H66" si="9">I58+J58</f>
        <v>50</v>
      </c>
      <c r="I58" s="13">
        <v>20</v>
      </c>
      <c r="J58" s="13">
        <v>30</v>
      </c>
      <c r="K58" s="13">
        <v>4</v>
      </c>
      <c r="L58" s="13">
        <v>0</v>
      </c>
      <c r="M58" s="13">
        <v>0</v>
      </c>
    </row>
    <row r="59" spans="1:13" x14ac:dyDescent="0.3">
      <c r="A59" s="13">
        <v>2</v>
      </c>
      <c r="B59" s="12" t="s">
        <v>93</v>
      </c>
      <c r="C59" s="13">
        <v>1</v>
      </c>
      <c r="D59" s="13">
        <v>5</v>
      </c>
      <c r="E59" s="13">
        <v>1.25</v>
      </c>
      <c r="F59" s="11" t="s">
        <v>68</v>
      </c>
      <c r="G59" s="13" t="s">
        <v>32</v>
      </c>
      <c r="H59" s="13">
        <f t="shared" si="9"/>
        <v>40</v>
      </c>
      <c r="I59" s="13">
        <v>20</v>
      </c>
      <c r="J59" s="13">
        <v>20</v>
      </c>
      <c r="K59" s="13">
        <v>4</v>
      </c>
      <c r="L59" s="13">
        <v>0</v>
      </c>
      <c r="M59" s="13">
        <v>0</v>
      </c>
    </row>
    <row r="60" spans="1:13" x14ac:dyDescent="0.3">
      <c r="A60" s="13">
        <v>3</v>
      </c>
      <c r="B60" s="15" t="s">
        <v>94</v>
      </c>
      <c r="C60" s="13">
        <v>1</v>
      </c>
      <c r="D60" s="13">
        <v>3.5</v>
      </c>
      <c r="E60" s="13">
        <v>3.5</v>
      </c>
      <c r="F60" s="11" t="s">
        <v>67</v>
      </c>
      <c r="G60" s="13" t="s">
        <v>32</v>
      </c>
      <c r="H60" s="13">
        <f t="shared" si="9"/>
        <v>30</v>
      </c>
      <c r="I60" s="10">
        <v>0</v>
      </c>
      <c r="J60" s="10">
        <v>30</v>
      </c>
      <c r="K60" s="10">
        <v>2</v>
      </c>
      <c r="L60" s="13">
        <v>0</v>
      </c>
      <c r="M60" s="13">
        <v>0</v>
      </c>
    </row>
    <row r="61" spans="1:13" x14ac:dyDescent="0.3">
      <c r="A61" s="13">
        <v>4</v>
      </c>
      <c r="B61" s="15" t="s">
        <v>146</v>
      </c>
      <c r="C61" s="13">
        <v>2</v>
      </c>
      <c r="D61" s="13">
        <v>5</v>
      </c>
      <c r="E61" s="13">
        <v>1.25</v>
      </c>
      <c r="F61" s="11" t="s">
        <v>68</v>
      </c>
      <c r="G61" s="13" t="s">
        <v>32</v>
      </c>
      <c r="H61" s="13">
        <f t="shared" si="9"/>
        <v>40</v>
      </c>
      <c r="I61" s="10">
        <v>20</v>
      </c>
      <c r="J61" s="10">
        <v>20</v>
      </c>
      <c r="K61" s="10">
        <v>4</v>
      </c>
      <c r="L61" s="13">
        <v>0</v>
      </c>
      <c r="M61" s="13">
        <v>0</v>
      </c>
    </row>
    <row r="62" spans="1:13" x14ac:dyDescent="0.3">
      <c r="A62" s="13">
        <v>5</v>
      </c>
      <c r="B62" s="15" t="s">
        <v>147</v>
      </c>
      <c r="C62" s="13">
        <v>2</v>
      </c>
      <c r="D62" s="13">
        <v>5</v>
      </c>
      <c r="E62" s="13">
        <v>1.25</v>
      </c>
      <c r="F62" s="11" t="s">
        <v>68</v>
      </c>
      <c r="G62" s="13" t="s">
        <v>32</v>
      </c>
      <c r="H62" s="13">
        <f t="shared" si="9"/>
        <v>40</v>
      </c>
      <c r="I62" s="10">
        <v>20</v>
      </c>
      <c r="J62" s="10">
        <v>20</v>
      </c>
      <c r="K62" s="10">
        <v>4</v>
      </c>
      <c r="L62" s="13">
        <v>0</v>
      </c>
      <c r="M62" s="13">
        <v>0</v>
      </c>
    </row>
    <row r="63" spans="1:13" x14ac:dyDescent="0.3">
      <c r="A63" s="13">
        <v>6</v>
      </c>
      <c r="B63" s="12" t="s">
        <v>148</v>
      </c>
      <c r="C63" s="13">
        <v>3</v>
      </c>
      <c r="D63" s="13">
        <v>3.5</v>
      </c>
      <c r="E63" s="13">
        <v>1.17</v>
      </c>
      <c r="F63" s="11" t="s">
        <v>68</v>
      </c>
      <c r="G63" s="13" t="s">
        <v>32</v>
      </c>
      <c r="H63" s="13">
        <f t="shared" si="9"/>
        <v>35</v>
      </c>
      <c r="I63" s="10">
        <v>15</v>
      </c>
      <c r="J63" s="10">
        <v>20</v>
      </c>
      <c r="K63" s="10">
        <v>4</v>
      </c>
      <c r="L63" s="13">
        <v>0</v>
      </c>
      <c r="M63" s="13">
        <v>0</v>
      </c>
    </row>
    <row r="64" spans="1:13" x14ac:dyDescent="0.3">
      <c r="A64" s="13">
        <v>7</v>
      </c>
      <c r="B64" s="15" t="s">
        <v>149</v>
      </c>
      <c r="C64" s="13">
        <v>3</v>
      </c>
      <c r="D64" s="13">
        <v>6</v>
      </c>
      <c r="E64" s="13">
        <v>2.4</v>
      </c>
      <c r="F64" s="11" t="s">
        <v>68</v>
      </c>
      <c r="G64" s="13" t="s">
        <v>32</v>
      </c>
      <c r="H64" s="13">
        <f t="shared" si="9"/>
        <v>50</v>
      </c>
      <c r="I64" s="10">
        <v>20</v>
      </c>
      <c r="J64" s="10">
        <v>30</v>
      </c>
      <c r="K64" s="10">
        <v>4</v>
      </c>
      <c r="L64" s="13">
        <v>0</v>
      </c>
      <c r="M64" s="13">
        <v>0</v>
      </c>
    </row>
    <row r="65" spans="1:13" x14ac:dyDescent="0.3">
      <c r="A65" s="13">
        <v>8</v>
      </c>
      <c r="B65" s="20" t="s">
        <v>107</v>
      </c>
      <c r="C65" s="13">
        <v>4</v>
      </c>
      <c r="D65" s="13">
        <v>3.5</v>
      </c>
      <c r="E65" s="13">
        <v>1.17</v>
      </c>
      <c r="F65" s="11" t="s">
        <v>67</v>
      </c>
      <c r="G65" s="13" t="s">
        <v>32</v>
      </c>
      <c r="H65" s="13">
        <f t="shared" si="9"/>
        <v>30</v>
      </c>
      <c r="I65" s="13">
        <v>20</v>
      </c>
      <c r="J65" s="13">
        <v>10</v>
      </c>
      <c r="K65" s="13">
        <v>2</v>
      </c>
      <c r="L65" s="13">
        <v>0</v>
      </c>
      <c r="M65" s="13">
        <v>0</v>
      </c>
    </row>
    <row r="66" spans="1:13" x14ac:dyDescent="0.3">
      <c r="A66" s="19">
        <v>9</v>
      </c>
      <c r="B66" s="40" t="s">
        <v>105</v>
      </c>
      <c r="C66" s="13">
        <v>4</v>
      </c>
      <c r="D66" s="13">
        <v>5</v>
      </c>
      <c r="E66" s="13">
        <v>2.5</v>
      </c>
      <c r="F66" s="13" t="s">
        <v>68</v>
      </c>
      <c r="G66" s="10" t="s">
        <v>32</v>
      </c>
      <c r="H66" s="10">
        <f t="shared" si="9"/>
        <v>40</v>
      </c>
      <c r="I66" s="10">
        <v>20</v>
      </c>
      <c r="J66" s="10">
        <v>20</v>
      </c>
      <c r="K66" s="10">
        <v>4</v>
      </c>
      <c r="L66" s="13">
        <v>0</v>
      </c>
      <c r="M66" s="13">
        <v>0</v>
      </c>
    </row>
    <row r="67" spans="1:13" ht="28.8" x14ac:dyDescent="0.3">
      <c r="A67" s="19">
        <v>10</v>
      </c>
      <c r="B67" s="38" t="s">
        <v>108</v>
      </c>
      <c r="C67" s="19">
        <v>4</v>
      </c>
      <c r="D67" s="39">
        <v>4.5</v>
      </c>
      <c r="E67" s="19">
        <v>2.25</v>
      </c>
      <c r="F67" s="19" t="s">
        <v>67</v>
      </c>
      <c r="G67" s="19" t="s">
        <v>32</v>
      </c>
      <c r="H67" s="19">
        <f t="shared" ref="H67:H69" si="10">I67+J67</f>
        <v>40</v>
      </c>
      <c r="I67" s="19">
        <v>20</v>
      </c>
      <c r="J67" s="19">
        <v>20</v>
      </c>
      <c r="K67" s="19">
        <v>2</v>
      </c>
      <c r="L67" s="19">
        <v>0</v>
      </c>
      <c r="M67" s="19">
        <v>0</v>
      </c>
    </row>
    <row r="68" spans="1:13" x14ac:dyDescent="0.3">
      <c r="A68" s="13">
        <v>11</v>
      </c>
      <c r="B68" s="12" t="s">
        <v>109</v>
      </c>
      <c r="C68" s="13">
        <v>4</v>
      </c>
      <c r="D68" s="13">
        <v>5</v>
      </c>
      <c r="E68" s="13">
        <v>2.5</v>
      </c>
      <c r="F68" s="11" t="s">
        <v>68</v>
      </c>
      <c r="G68" s="13" t="s">
        <v>32</v>
      </c>
      <c r="H68" s="13">
        <f t="shared" si="10"/>
        <v>40</v>
      </c>
      <c r="I68" s="10">
        <v>20</v>
      </c>
      <c r="J68" s="10">
        <v>20</v>
      </c>
      <c r="K68" s="10">
        <v>4</v>
      </c>
      <c r="L68" s="13">
        <v>0</v>
      </c>
      <c r="M68" s="13">
        <v>0</v>
      </c>
    </row>
    <row r="69" spans="1:13" x14ac:dyDescent="0.3">
      <c r="A69" s="13">
        <v>12</v>
      </c>
      <c r="B69" s="12" t="s">
        <v>110</v>
      </c>
      <c r="C69" s="13">
        <v>4</v>
      </c>
      <c r="D69" s="13">
        <v>5</v>
      </c>
      <c r="E69" s="13">
        <v>2.5</v>
      </c>
      <c r="F69" s="11" t="s">
        <v>68</v>
      </c>
      <c r="G69" s="13" t="s">
        <v>32</v>
      </c>
      <c r="H69" s="13">
        <f t="shared" si="10"/>
        <v>40</v>
      </c>
      <c r="I69" s="10">
        <v>20</v>
      </c>
      <c r="J69" s="10">
        <v>20</v>
      </c>
      <c r="K69" s="10">
        <v>4</v>
      </c>
      <c r="L69" s="13">
        <v>0</v>
      </c>
      <c r="M69" s="13">
        <v>0</v>
      </c>
    </row>
    <row r="70" spans="1:13" x14ac:dyDescent="0.3">
      <c r="A70" s="19">
        <v>13</v>
      </c>
      <c r="B70" s="43" t="s">
        <v>150</v>
      </c>
      <c r="C70" s="13">
        <v>5</v>
      </c>
      <c r="D70" s="13">
        <v>3.5</v>
      </c>
      <c r="E70" s="13">
        <v>2.33</v>
      </c>
      <c r="F70" s="13" t="s">
        <v>67</v>
      </c>
      <c r="G70" s="13" t="s">
        <v>32</v>
      </c>
      <c r="H70" s="13">
        <f>I70+J70</f>
        <v>30</v>
      </c>
      <c r="I70" s="10">
        <v>10</v>
      </c>
      <c r="J70" s="10">
        <v>20</v>
      </c>
      <c r="K70" s="10">
        <v>2</v>
      </c>
      <c r="L70" s="13">
        <v>0</v>
      </c>
      <c r="M70" s="13">
        <v>0</v>
      </c>
    </row>
    <row r="71" spans="1:13" x14ac:dyDescent="0.3">
      <c r="A71" s="19">
        <v>14</v>
      </c>
      <c r="B71" s="15" t="s">
        <v>116</v>
      </c>
      <c r="C71" s="13">
        <v>5</v>
      </c>
      <c r="D71" s="13">
        <v>5</v>
      </c>
      <c r="E71" s="13">
        <v>2.5</v>
      </c>
      <c r="F71" s="13" t="s">
        <v>68</v>
      </c>
      <c r="G71" s="13" t="s">
        <v>32</v>
      </c>
      <c r="H71" s="13">
        <f>I71+J71</f>
        <v>40</v>
      </c>
      <c r="I71" s="10">
        <v>20</v>
      </c>
      <c r="J71" s="10">
        <v>20</v>
      </c>
      <c r="K71" s="10">
        <v>4</v>
      </c>
      <c r="L71" s="13">
        <v>0</v>
      </c>
      <c r="M71" s="13">
        <v>0</v>
      </c>
    </row>
    <row r="72" spans="1:13" x14ac:dyDescent="0.3">
      <c r="A72" s="19">
        <v>15</v>
      </c>
      <c r="B72" s="20" t="s">
        <v>113</v>
      </c>
      <c r="C72" s="13">
        <v>5</v>
      </c>
      <c r="D72" s="13">
        <v>4.5</v>
      </c>
      <c r="E72" s="13">
        <v>2.25</v>
      </c>
      <c r="F72" s="13" t="s">
        <v>67</v>
      </c>
      <c r="G72" s="10" t="s">
        <v>32</v>
      </c>
      <c r="H72" s="10">
        <f>I72+J72</f>
        <v>40</v>
      </c>
      <c r="I72" s="10">
        <v>20</v>
      </c>
      <c r="J72" s="10">
        <v>20</v>
      </c>
      <c r="K72" s="10">
        <v>2</v>
      </c>
      <c r="L72" s="13">
        <v>0</v>
      </c>
      <c r="M72" s="13">
        <v>0</v>
      </c>
    </row>
    <row r="73" spans="1:13" x14ac:dyDescent="0.3">
      <c r="A73" s="19">
        <v>16</v>
      </c>
      <c r="B73" s="15" t="s">
        <v>9</v>
      </c>
      <c r="C73" s="13">
        <v>5</v>
      </c>
      <c r="D73" s="13">
        <v>4.5</v>
      </c>
      <c r="E73" s="13">
        <v>2.25</v>
      </c>
      <c r="F73" s="13" t="s">
        <v>67</v>
      </c>
      <c r="G73" s="13" t="s">
        <v>32</v>
      </c>
      <c r="H73" s="13">
        <f t="shared" ref="H73:H77" si="11">I73+J73</f>
        <v>40</v>
      </c>
      <c r="I73" s="10">
        <v>20</v>
      </c>
      <c r="J73" s="10">
        <v>20</v>
      </c>
      <c r="K73" s="10">
        <v>2</v>
      </c>
      <c r="L73" s="13">
        <v>0</v>
      </c>
      <c r="M73" s="13">
        <v>0</v>
      </c>
    </row>
    <row r="74" spans="1:13" x14ac:dyDescent="0.3">
      <c r="A74" s="19" t="s">
        <v>155</v>
      </c>
      <c r="B74" s="38" t="s">
        <v>188</v>
      </c>
      <c r="C74" s="13"/>
      <c r="D74" s="13"/>
      <c r="E74" s="13"/>
      <c r="F74" s="13"/>
      <c r="G74" s="13"/>
      <c r="H74" s="13"/>
      <c r="I74" s="10"/>
      <c r="J74" s="10"/>
      <c r="K74" s="10"/>
      <c r="L74" s="13"/>
      <c r="M74" s="13"/>
    </row>
    <row r="75" spans="1:13" x14ac:dyDescent="0.3">
      <c r="A75" s="19" t="s">
        <v>156</v>
      </c>
      <c r="B75" s="38" t="s">
        <v>151</v>
      </c>
      <c r="C75" s="13"/>
      <c r="D75" s="13"/>
      <c r="E75" s="13"/>
      <c r="F75" s="13"/>
      <c r="G75" s="13"/>
      <c r="H75" s="13"/>
      <c r="I75" s="10"/>
      <c r="J75" s="10"/>
      <c r="K75" s="10"/>
      <c r="L75" s="13"/>
      <c r="M75" s="13"/>
    </row>
    <row r="76" spans="1:13" x14ac:dyDescent="0.3">
      <c r="A76" s="19">
        <v>17</v>
      </c>
      <c r="B76" s="41" t="s">
        <v>119</v>
      </c>
      <c r="C76" s="13">
        <v>5</v>
      </c>
      <c r="D76" s="13">
        <v>5</v>
      </c>
      <c r="E76" s="13">
        <v>2.5</v>
      </c>
      <c r="F76" s="11" t="s">
        <v>68</v>
      </c>
      <c r="G76" s="13" t="s">
        <v>32</v>
      </c>
      <c r="H76" s="13">
        <f t="shared" si="11"/>
        <v>40</v>
      </c>
      <c r="I76" s="13">
        <v>20</v>
      </c>
      <c r="J76" s="13">
        <v>20</v>
      </c>
      <c r="K76" s="13">
        <v>4</v>
      </c>
      <c r="L76" s="13">
        <v>0</v>
      </c>
      <c r="M76" s="13">
        <v>0</v>
      </c>
    </row>
    <row r="77" spans="1:13" x14ac:dyDescent="0.3">
      <c r="A77" s="19">
        <v>18</v>
      </c>
      <c r="B77" s="38" t="s">
        <v>12</v>
      </c>
      <c r="C77" s="13">
        <v>6</v>
      </c>
      <c r="D77" s="13">
        <v>2</v>
      </c>
      <c r="E77" s="13">
        <v>1</v>
      </c>
      <c r="F77" s="11" t="s">
        <v>67</v>
      </c>
      <c r="G77" s="13" t="s">
        <v>32</v>
      </c>
      <c r="H77" s="13">
        <f t="shared" si="11"/>
        <v>20</v>
      </c>
      <c r="I77" s="11">
        <v>10</v>
      </c>
      <c r="J77" s="11">
        <v>10</v>
      </c>
      <c r="K77" s="11">
        <v>2</v>
      </c>
      <c r="L77" s="13">
        <v>0</v>
      </c>
      <c r="M77" s="13">
        <v>0</v>
      </c>
    </row>
    <row r="78" spans="1:13" x14ac:dyDescent="0.3">
      <c r="A78" s="19" t="s">
        <v>137</v>
      </c>
      <c r="B78" s="38" t="s">
        <v>153</v>
      </c>
      <c r="C78" s="13"/>
      <c r="D78" s="13"/>
      <c r="E78" s="13"/>
      <c r="F78" s="13"/>
      <c r="G78" s="13"/>
      <c r="H78" s="13"/>
      <c r="I78" s="10"/>
      <c r="J78" s="10"/>
      <c r="K78" s="10"/>
      <c r="L78" s="13"/>
      <c r="M78" s="13"/>
    </row>
    <row r="79" spans="1:13" x14ac:dyDescent="0.3">
      <c r="A79" s="19" t="s">
        <v>138</v>
      </c>
      <c r="B79" s="38" t="s">
        <v>154</v>
      </c>
      <c r="C79" s="13"/>
      <c r="D79" s="13"/>
      <c r="E79" s="13"/>
      <c r="F79" s="10"/>
      <c r="G79" s="13"/>
      <c r="H79" s="13"/>
      <c r="I79" s="10"/>
      <c r="J79" s="10"/>
      <c r="K79" s="10"/>
      <c r="L79" s="13"/>
      <c r="M79" s="13"/>
    </row>
    <row r="80" spans="1:13" x14ac:dyDescent="0.3">
      <c r="A80" s="19">
        <v>19</v>
      </c>
      <c r="B80" s="15" t="s">
        <v>152</v>
      </c>
      <c r="C80" s="13">
        <v>6</v>
      </c>
      <c r="D80" s="13">
        <v>5</v>
      </c>
      <c r="E80" s="13">
        <v>2.5</v>
      </c>
      <c r="F80" s="11" t="s">
        <v>68</v>
      </c>
      <c r="G80" s="13" t="s">
        <v>32</v>
      </c>
      <c r="H80" s="13">
        <f t="shared" ref="H80:H82" si="12">I80+J80</f>
        <v>40</v>
      </c>
      <c r="I80" s="10">
        <v>20</v>
      </c>
      <c r="J80" s="10">
        <v>20</v>
      </c>
      <c r="K80" s="10">
        <v>4</v>
      </c>
      <c r="L80" s="13">
        <v>0</v>
      </c>
      <c r="M80" s="13">
        <v>0</v>
      </c>
    </row>
    <row r="81" spans="1:13" ht="28.8" x14ac:dyDescent="0.3">
      <c r="A81" s="19">
        <v>20</v>
      </c>
      <c r="B81" s="17" t="s">
        <v>136</v>
      </c>
      <c r="C81" s="19">
        <v>7</v>
      </c>
      <c r="D81" s="19">
        <v>3</v>
      </c>
      <c r="E81" s="19">
        <v>3</v>
      </c>
      <c r="F81" s="11" t="s">
        <v>67</v>
      </c>
      <c r="G81" s="19" t="s">
        <v>32</v>
      </c>
      <c r="H81" s="19">
        <f t="shared" si="12"/>
        <v>30</v>
      </c>
      <c r="I81" s="11">
        <v>0</v>
      </c>
      <c r="J81" s="11">
        <v>30</v>
      </c>
      <c r="K81" s="11">
        <v>2</v>
      </c>
      <c r="L81" s="19">
        <v>0</v>
      </c>
      <c r="M81" s="19">
        <v>0</v>
      </c>
    </row>
    <row r="82" spans="1:13" x14ac:dyDescent="0.3">
      <c r="A82" s="19">
        <v>21</v>
      </c>
      <c r="B82" s="38" t="s">
        <v>21</v>
      </c>
      <c r="C82" s="13">
        <v>7</v>
      </c>
      <c r="D82" s="13">
        <v>3.5</v>
      </c>
      <c r="E82" s="13">
        <v>0</v>
      </c>
      <c r="F82" s="10" t="s">
        <v>67</v>
      </c>
      <c r="G82" s="13" t="s">
        <v>32</v>
      </c>
      <c r="H82" s="13">
        <f t="shared" si="12"/>
        <v>30</v>
      </c>
      <c r="I82" s="10">
        <v>30</v>
      </c>
      <c r="J82" s="10">
        <v>0</v>
      </c>
      <c r="K82" s="10">
        <v>2</v>
      </c>
      <c r="L82" s="13">
        <v>0</v>
      </c>
      <c r="M82" s="13">
        <v>0</v>
      </c>
    </row>
    <row r="83" spans="1:13" x14ac:dyDescent="0.3">
      <c r="A83" s="19" t="s">
        <v>182</v>
      </c>
      <c r="B83" s="17" t="s">
        <v>178</v>
      </c>
      <c r="C83" s="13"/>
      <c r="D83" s="13"/>
      <c r="E83" s="13"/>
      <c r="F83" s="13"/>
      <c r="G83" s="13"/>
      <c r="H83" s="13"/>
      <c r="I83" s="10"/>
      <c r="J83" s="10"/>
      <c r="K83" s="10"/>
      <c r="L83" s="13"/>
      <c r="M83" s="13"/>
    </row>
    <row r="84" spans="1:13" x14ac:dyDescent="0.3">
      <c r="A84" s="19" t="s">
        <v>183</v>
      </c>
      <c r="B84" s="38" t="s">
        <v>179</v>
      </c>
      <c r="C84" s="13"/>
      <c r="D84" s="13"/>
      <c r="E84" s="13"/>
      <c r="F84" s="10"/>
      <c r="G84" s="13"/>
      <c r="H84" s="13"/>
      <c r="I84" s="10"/>
      <c r="J84" s="10"/>
      <c r="K84" s="10"/>
      <c r="L84" s="13"/>
      <c r="M84" s="13"/>
    </row>
    <row r="85" spans="1:13" x14ac:dyDescent="0.3">
      <c r="A85" s="19">
        <v>22</v>
      </c>
      <c r="B85" s="38" t="s">
        <v>125</v>
      </c>
      <c r="C85" s="13">
        <v>7</v>
      </c>
      <c r="D85" s="13">
        <v>5</v>
      </c>
      <c r="E85" s="13">
        <v>2.5</v>
      </c>
      <c r="F85" s="11" t="s">
        <v>68</v>
      </c>
      <c r="G85" s="13" t="s">
        <v>32</v>
      </c>
      <c r="H85" s="13">
        <f t="shared" ref="H85" si="13">I85+J85</f>
        <v>40</v>
      </c>
      <c r="I85" s="10">
        <v>20</v>
      </c>
      <c r="J85" s="10">
        <v>20</v>
      </c>
      <c r="K85" s="10">
        <v>4</v>
      </c>
      <c r="L85" s="13">
        <v>0</v>
      </c>
      <c r="M85" s="13">
        <v>0</v>
      </c>
    </row>
    <row r="86" spans="1:13" x14ac:dyDescent="0.3">
      <c r="A86" s="19" t="s">
        <v>180</v>
      </c>
      <c r="B86" s="38" t="s">
        <v>177</v>
      </c>
      <c r="C86" s="13"/>
      <c r="D86" s="13"/>
      <c r="E86" s="13"/>
      <c r="F86" s="11"/>
      <c r="G86" s="13"/>
      <c r="H86" s="13"/>
      <c r="I86" s="10"/>
      <c r="J86" s="10"/>
      <c r="K86" s="10"/>
      <c r="L86" s="13"/>
      <c r="M86" s="13"/>
    </row>
    <row r="87" spans="1:13" x14ac:dyDescent="0.3">
      <c r="A87" s="19" t="s">
        <v>181</v>
      </c>
      <c r="B87" s="38" t="s">
        <v>133</v>
      </c>
      <c r="C87" s="13"/>
      <c r="D87" s="13"/>
      <c r="E87" s="13"/>
      <c r="F87" s="11"/>
      <c r="G87" s="13"/>
      <c r="H87" s="13"/>
      <c r="I87" s="10"/>
      <c r="J87" s="10"/>
      <c r="K87" s="10"/>
      <c r="L87" s="13"/>
      <c r="M87" s="13"/>
    </row>
    <row r="88" spans="1:13" x14ac:dyDescent="0.3">
      <c r="A88" s="67" t="s">
        <v>34</v>
      </c>
      <c r="B88" s="68"/>
      <c r="C88" s="78"/>
      <c r="D88" s="29">
        <f>SUM(D58:D87)</f>
        <v>97.5</v>
      </c>
      <c r="E88" s="29">
        <f>SUM(E58:E87)</f>
        <v>43.67</v>
      </c>
      <c r="F88" s="29" t="s">
        <v>35</v>
      </c>
      <c r="G88" s="29" t="s">
        <v>35</v>
      </c>
      <c r="H88" s="29">
        <f>SUM(I88:J88)</f>
        <v>825</v>
      </c>
      <c r="I88" s="29">
        <f>SUM(I58:I87)</f>
        <v>385</v>
      </c>
      <c r="J88" s="29">
        <f>SUM(J58:J87)</f>
        <v>440</v>
      </c>
      <c r="K88" s="29">
        <f>SUM(K58:K87)</f>
        <v>70</v>
      </c>
      <c r="L88" s="29">
        <f>SUM(L58:L87)</f>
        <v>0</v>
      </c>
      <c r="M88" s="29">
        <f>SUM(M58:M87)</f>
        <v>0</v>
      </c>
    </row>
    <row r="89" spans="1:13" x14ac:dyDescent="0.3">
      <c r="A89" s="75" t="s">
        <v>36</v>
      </c>
      <c r="B89" s="76"/>
      <c r="C89" s="77"/>
      <c r="D89" s="23" t="s">
        <v>35</v>
      </c>
      <c r="E89" s="19">
        <f>E88</f>
        <v>43.67</v>
      </c>
      <c r="F89" s="19" t="s">
        <v>35</v>
      </c>
      <c r="G89" s="19" t="s">
        <v>35</v>
      </c>
      <c r="H89" s="30">
        <f>SUM(I89:J89)</f>
        <v>372</v>
      </c>
      <c r="I89" s="19">
        <v>0</v>
      </c>
      <c r="J89" s="30">
        <f>'Plan studiów IO semestry'!J41+'Plan studiów IO semestry'!J78+'Plan studiów IO semestry'!J108+'Plan studiów IO semestry'!J133+'Plan studiów IO semestry'!J159+'Plan studiów IO semestry'!J185+'Plan studiów IO semestry'!J210</f>
        <v>372</v>
      </c>
      <c r="K89" s="30">
        <f>'Plan studiów IO semestry'!K41+'Plan studiów IO semestry'!K78+'Plan studiów IO semestry'!K108+'Plan studiów IO semestry'!K133+'Plan studiów IO semestry'!K159+'Plan studiów IO semestry'!K185+'Plan studiów IO semestry'!K210</f>
        <v>31</v>
      </c>
      <c r="L89" s="19">
        <f>SUMIF($E58:$E87,"&gt;0",L58:L87)</f>
        <v>0</v>
      </c>
      <c r="M89" s="19">
        <f>SUMIF($E58:$E87,"&gt;0",M58:M87)</f>
        <v>0</v>
      </c>
    </row>
    <row r="90" spans="1:13" x14ac:dyDescent="0.3">
      <c r="A90" s="80" t="s">
        <v>37</v>
      </c>
      <c r="B90" s="81"/>
      <c r="C90" s="82"/>
      <c r="D90" s="36">
        <f>SUMIF(G58:G87,"f",D58:D87)</f>
        <v>97.5</v>
      </c>
      <c r="E90" s="36">
        <f>SUMIF(G58:G87,"f",E58:E87)</f>
        <v>43.67</v>
      </c>
      <c r="F90" s="36" t="s">
        <v>35</v>
      </c>
      <c r="G90" s="36" t="s">
        <v>35</v>
      </c>
      <c r="H90" s="36">
        <f t="shared" ref="H90" si="14">SUM(I90:J90)</f>
        <v>825</v>
      </c>
      <c r="I90" s="36">
        <f>SUMIF($G58:$G87,"f",I58:I87)</f>
        <v>385</v>
      </c>
      <c r="J90" s="36">
        <f>SUMIF($G58:$G87,"f",J58:J87)</f>
        <v>440</v>
      </c>
      <c r="K90" s="36">
        <f>SUMIF($G58:$G87,"f",K58:K87)</f>
        <v>70</v>
      </c>
      <c r="L90" s="36">
        <f>SUMIF($G58:$G87,"f",L58:L87)</f>
        <v>0</v>
      </c>
      <c r="M90" s="36">
        <f>SUMIF($G58:$G87,"f",M58:M87)</f>
        <v>0</v>
      </c>
    </row>
    <row r="91" spans="1:13" x14ac:dyDescent="0.3">
      <c r="A91" s="83" t="s">
        <v>41</v>
      </c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</row>
    <row r="92" spans="1:13" x14ac:dyDescent="0.3">
      <c r="A92" s="13">
        <v>1</v>
      </c>
      <c r="B92" s="15" t="s">
        <v>19</v>
      </c>
      <c r="C92" s="31">
        <v>6</v>
      </c>
      <c r="D92" s="13">
        <v>6</v>
      </c>
      <c r="E92" s="13">
        <v>6</v>
      </c>
      <c r="F92" s="11" t="s">
        <v>67</v>
      </c>
      <c r="G92" s="13" t="s">
        <v>32</v>
      </c>
      <c r="H92" s="19">
        <f>I92+J92</f>
        <v>0</v>
      </c>
      <c r="I92" s="10">
        <v>0</v>
      </c>
      <c r="J92" s="10">
        <v>0</v>
      </c>
      <c r="K92" s="10">
        <v>0</v>
      </c>
      <c r="L92" s="13">
        <v>160</v>
      </c>
      <c r="M92" s="13">
        <v>0</v>
      </c>
    </row>
    <row r="93" spans="1:13" x14ac:dyDescent="0.3">
      <c r="A93" s="58" t="s">
        <v>34</v>
      </c>
      <c r="B93" s="58"/>
      <c r="C93" s="58"/>
      <c r="D93" s="29">
        <f>SUM(D92)</f>
        <v>6</v>
      </c>
      <c r="E93" s="29">
        <f>SUM(E92)</f>
        <v>6</v>
      </c>
      <c r="F93" s="29" t="s">
        <v>35</v>
      </c>
      <c r="G93" s="29" t="s">
        <v>35</v>
      </c>
      <c r="H93" s="29">
        <f>SUM(I93:J93)</f>
        <v>0</v>
      </c>
      <c r="I93" s="29">
        <f t="shared" ref="I93:M93" si="15">SUM(I91:I92)</f>
        <v>0</v>
      </c>
      <c r="J93" s="29">
        <f>SUM(J92)</f>
        <v>0</v>
      </c>
      <c r="K93" s="29">
        <f>SUM(K92)</f>
        <v>0</v>
      </c>
      <c r="L93" s="29">
        <f t="shared" si="15"/>
        <v>160</v>
      </c>
      <c r="M93" s="29">
        <f t="shared" si="15"/>
        <v>0</v>
      </c>
    </row>
    <row r="94" spans="1:13" x14ac:dyDescent="0.3">
      <c r="A94" s="57" t="s">
        <v>36</v>
      </c>
      <c r="B94" s="57"/>
      <c r="C94" s="57"/>
      <c r="D94" s="23" t="s">
        <v>35</v>
      </c>
      <c r="E94" s="19">
        <f>E93</f>
        <v>6</v>
      </c>
      <c r="F94" s="19" t="s">
        <v>35</v>
      </c>
      <c r="G94" s="19" t="s">
        <v>35</v>
      </c>
      <c r="H94" s="30">
        <f t="shared" ref="H94:H95" si="16">SUM(I94:J94)</f>
        <v>0</v>
      </c>
      <c r="I94" s="19">
        <v>0</v>
      </c>
      <c r="J94" s="30">
        <f>'Plan studiów IO semestry'!J190</f>
        <v>0</v>
      </c>
      <c r="K94" s="30">
        <f>'Plan studiów IO semestry'!K190</f>
        <v>0</v>
      </c>
      <c r="L94" s="19">
        <f t="shared" ref="L94:M94" si="17">SUMIF($E92,"&gt;0",L92)</f>
        <v>160</v>
      </c>
      <c r="M94" s="19">
        <f t="shared" si="17"/>
        <v>0</v>
      </c>
    </row>
    <row r="95" spans="1:13" x14ac:dyDescent="0.3">
      <c r="A95" s="79" t="s">
        <v>37</v>
      </c>
      <c r="B95" s="79"/>
      <c r="C95" s="79"/>
      <c r="D95" s="36">
        <f>SUMIF(G92,"f",D92)</f>
        <v>6</v>
      </c>
      <c r="E95" s="36">
        <f>SUMIF(G92,"f",E92)</f>
        <v>6</v>
      </c>
      <c r="F95" s="36" t="s">
        <v>35</v>
      </c>
      <c r="G95" s="36" t="s">
        <v>35</v>
      </c>
      <c r="H95" s="36">
        <f t="shared" si="16"/>
        <v>0</v>
      </c>
      <c r="I95" s="36">
        <f>SUMIF($G92,"f",I92)</f>
        <v>0</v>
      </c>
      <c r="J95" s="36">
        <f t="shared" ref="J95:M95" si="18">SUMIF($G92,"f",J92)</f>
        <v>0</v>
      </c>
      <c r="K95" s="36">
        <f t="shared" si="18"/>
        <v>0</v>
      </c>
      <c r="L95" s="36">
        <f t="shared" si="18"/>
        <v>160</v>
      </c>
      <c r="M95" s="36">
        <f t="shared" si="18"/>
        <v>0</v>
      </c>
    </row>
    <row r="96" spans="1:13" x14ac:dyDescent="0.3">
      <c r="A96" s="83" t="s">
        <v>42</v>
      </c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</row>
    <row r="97" spans="1:13" x14ac:dyDescent="0.3">
      <c r="A97" s="13">
        <v>1</v>
      </c>
      <c r="B97" s="12" t="s">
        <v>5</v>
      </c>
      <c r="C97" s="13">
        <v>1</v>
      </c>
      <c r="D97" s="10">
        <v>0.25</v>
      </c>
      <c r="E97" s="13">
        <v>0</v>
      </c>
      <c r="F97" s="14" t="s">
        <v>69</v>
      </c>
      <c r="G97" s="13" t="s">
        <v>33</v>
      </c>
      <c r="H97" s="13">
        <f>I97+J97</f>
        <v>2</v>
      </c>
      <c r="I97" s="10">
        <v>2</v>
      </c>
      <c r="J97" s="10">
        <v>0</v>
      </c>
      <c r="K97" s="10">
        <v>0</v>
      </c>
      <c r="L97" s="13">
        <v>0</v>
      </c>
      <c r="M97" s="13">
        <v>0</v>
      </c>
    </row>
    <row r="98" spans="1:13" x14ac:dyDescent="0.3">
      <c r="A98" s="13">
        <v>2</v>
      </c>
      <c r="B98" s="12" t="s">
        <v>6</v>
      </c>
      <c r="C98" s="13">
        <v>1</v>
      </c>
      <c r="D98" s="10">
        <v>0.5</v>
      </c>
      <c r="E98" s="13">
        <v>0</v>
      </c>
      <c r="F98" s="14" t="s">
        <v>69</v>
      </c>
      <c r="G98" s="13" t="s">
        <v>33</v>
      </c>
      <c r="H98" s="13">
        <f>I98+J98</f>
        <v>4</v>
      </c>
      <c r="I98" s="10">
        <v>4</v>
      </c>
      <c r="J98" s="10">
        <v>0</v>
      </c>
      <c r="K98" s="10">
        <v>0</v>
      </c>
      <c r="L98" s="13">
        <v>0</v>
      </c>
      <c r="M98" s="13">
        <v>0</v>
      </c>
    </row>
    <row r="99" spans="1:13" x14ac:dyDescent="0.3">
      <c r="A99" s="19">
        <v>3</v>
      </c>
      <c r="B99" s="9" t="s">
        <v>112</v>
      </c>
      <c r="C99" s="10">
        <v>5</v>
      </c>
      <c r="D99" s="10">
        <v>0.5</v>
      </c>
      <c r="E99" s="13">
        <v>0</v>
      </c>
      <c r="F99" s="13" t="s">
        <v>69</v>
      </c>
      <c r="G99" s="13" t="s">
        <v>33</v>
      </c>
      <c r="H99" s="13">
        <f t="shared" ref="H99" si="19">I99+J99</f>
        <v>4</v>
      </c>
      <c r="I99" s="10">
        <v>4</v>
      </c>
      <c r="J99" s="10">
        <v>0</v>
      </c>
      <c r="K99" s="10">
        <v>0</v>
      </c>
      <c r="L99" s="13">
        <v>0</v>
      </c>
      <c r="M99" s="13">
        <v>0</v>
      </c>
    </row>
    <row r="100" spans="1:13" x14ac:dyDescent="0.3">
      <c r="A100" s="13">
        <v>4</v>
      </c>
      <c r="B100" s="12" t="s">
        <v>186</v>
      </c>
      <c r="C100" s="13">
        <v>1</v>
      </c>
      <c r="D100" s="10">
        <v>0.25</v>
      </c>
      <c r="E100" s="13">
        <v>0</v>
      </c>
      <c r="F100" s="14" t="s">
        <v>69</v>
      </c>
      <c r="G100" s="13" t="s">
        <v>33</v>
      </c>
      <c r="H100" s="13">
        <f>I100+J100</f>
        <v>2</v>
      </c>
      <c r="I100" s="10">
        <v>2</v>
      </c>
      <c r="J100" s="10">
        <v>0</v>
      </c>
      <c r="K100" s="10">
        <v>0</v>
      </c>
      <c r="L100" s="13">
        <v>0</v>
      </c>
      <c r="M100" s="13">
        <v>0</v>
      </c>
    </row>
    <row r="101" spans="1:13" x14ac:dyDescent="0.3">
      <c r="A101" s="13">
        <v>5</v>
      </c>
      <c r="B101" s="48" t="s">
        <v>187</v>
      </c>
      <c r="C101" s="13">
        <v>1</v>
      </c>
      <c r="D101" s="10">
        <v>0.5</v>
      </c>
      <c r="E101" s="13">
        <v>0</v>
      </c>
      <c r="F101" s="14" t="s">
        <v>69</v>
      </c>
      <c r="G101" s="13" t="s">
        <v>33</v>
      </c>
      <c r="H101" s="13">
        <f>I101+J101</f>
        <v>4</v>
      </c>
      <c r="I101" s="10">
        <v>4</v>
      </c>
      <c r="J101" s="10">
        <v>0</v>
      </c>
      <c r="K101" s="10">
        <v>0</v>
      </c>
      <c r="L101" s="13">
        <v>0</v>
      </c>
      <c r="M101" s="13">
        <v>0</v>
      </c>
    </row>
    <row r="102" spans="1:13" x14ac:dyDescent="0.3">
      <c r="A102" s="67" t="s">
        <v>34</v>
      </c>
      <c r="B102" s="68"/>
      <c r="C102" s="78"/>
      <c r="D102" s="29">
        <f>SUM(D97:D101)</f>
        <v>2</v>
      </c>
      <c r="E102" s="29">
        <f>SUM(E97:E101)</f>
        <v>0</v>
      </c>
      <c r="F102" s="29" t="s">
        <v>35</v>
      </c>
      <c r="G102" s="29" t="s">
        <v>35</v>
      </c>
      <c r="H102" s="29">
        <f>SUM(I102:J102)</f>
        <v>16</v>
      </c>
      <c r="I102" s="29">
        <f>SUM(I97:I101)</f>
        <v>16</v>
      </c>
      <c r="J102" s="29">
        <f>SUM(J97:J101)</f>
        <v>0</v>
      </c>
      <c r="K102" s="29">
        <f>SUM(K97:K101)</f>
        <v>0</v>
      </c>
      <c r="L102" s="29">
        <f t="shared" ref="L102:M102" si="20">SUM(L97:L101)</f>
        <v>0</v>
      </c>
      <c r="M102" s="29">
        <f t="shared" si="20"/>
        <v>0</v>
      </c>
    </row>
    <row r="103" spans="1:13" x14ac:dyDescent="0.3">
      <c r="A103" s="75" t="s">
        <v>36</v>
      </c>
      <c r="B103" s="76"/>
      <c r="C103" s="77"/>
      <c r="D103" s="23" t="s">
        <v>35</v>
      </c>
      <c r="E103" s="19">
        <f>E102</f>
        <v>0</v>
      </c>
      <c r="F103" s="19" t="s">
        <v>35</v>
      </c>
      <c r="G103" s="19" t="s">
        <v>35</v>
      </c>
      <c r="H103" s="30">
        <f t="shared" ref="H103" si="21">SUM(I103:J103)</f>
        <v>0</v>
      </c>
      <c r="I103" s="19">
        <v>0</v>
      </c>
      <c r="J103" s="30">
        <f>'Plan studiów IO semestry'!J49+'Plan studiów IO semestry'!J164</f>
        <v>0</v>
      </c>
      <c r="K103" s="30">
        <f>'Plan studiów IO semestry'!K49+'Plan studiów IO semestry'!K164</f>
        <v>0</v>
      </c>
      <c r="L103" s="19">
        <f>SUMIF($E97:$E101,"&gt;0",L97:L101)</f>
        <v>0</v>
      </c>
      <c r="M103" s="19">
        <f>SUMIF($E97:$E101,"&gt;0",M97:M101)</f>
        <v>0</v>
      </c>
    </row>
    <row r="104" spans="1:13" x14ac:dyDescent="0.3">
      <c r="A104" s="75" t="s">
        <v>37</v>
      </c>
      <c r="B104" s="76"/>
      <c r="C104" s="77"/>
      <c r="D104" s="19">
        <f>SUMIF(G97:G101,"f",D97:D101)</f>
        <v>0</v>
      </c>
      <c r="E104" s="19">
        <f>SUMIF(G97:G101,"f",E97:E101)</f>
        <v>0</v>
      </c>
      <c r="F104" s="19" t="s">
        <v>35</v>
      </c>
      <c r="G104" s="19" t="s">
        <v>35</v>
      </c>
      <c r="H104" s="19">
        <f t="shared" ref="H104" si="22">SUM(I104:J104)</f>
        <v>0</v>
      </c>
      <c r="I104" s="19">
        <f t="shared" ref="I104:J104" si="23">SUMIF($G97:$G101,"f",I97:I101)</f>
        <v>0</v>
      </c>
      <c r="J104" s="19">
        <f t="shared" si="23"/>
        <v>0</v>
      </c>
      <c r="K104" s="19">
        <f>SUMIF($G97:$G101,"f",K97:K101)</f>
        <v>0</v>
      </c>
      <c r="L104" s="19">
        <f>SUMIF($G97:$G101,"f",L97:L101)</f>
        <v>0</v>
      </c>
      <c r="M104" s="19">
        <f>SUMIF($G97:$G101,"f",M97:M101)</f>
        <v>0</v>
      </c>
    </row>
    <row r="105" spans="1:13" x14ac:dyDescent="0.3">
      <c r="A105" s="35"/>
      <c r="B105" s="35"/>
      <c r="C105" s="35"/>
    </row>
  </sheetData>
  <mergeCells count="40">
    <mergeCell ref="A95:C95"/>
    <mergeCell ref="A96:M96"/>
    <mergeCell ref="A102:C102"/>
    <mergeCell ref="A103:C103"/>
    <mergeCell ref="A104:C104"/>
    <mergeCell ref="A94:C94"/>
    <mergeCell ref="A36:C36"/>
    <mergeCell ref="A37:M37"/>
    <mergeCell ref="A54:C54"/>
    <mergeCell ref="A55:C55"/>
    <mergeCell ref="A56:C56"/>
    <mergeCell ref="A57:M57"/>
    <mergeCell ref="A88:C88"/>
    <mergeCell ref="A89:C89"/>
    <mergeCell ref="A90:C90"/>
    <mergeCell ref="A91:M91"/>
    <mergeCell ref="A93:C93"/>
    <mergeCell ref="A35:C35"/>
    <mergeCell ref="A19:M19"/>
    <mergeCell ref="A20:M20"/>
    <mergeCell ref="F17:F18"/>
    <mergeCell ref="G17:G18"/>
    <mergeCell ref="A27:C27"/>
    <mergeCell ref="A28:C28"/>
    <mergeCell ref="A29:C29"/>
    <mergeCell ref="A30:M30"/>
    <mergeCell ref="A34:C34"/>
    <mergeCell ref="H17:K17"/>
    <mergeCell ref="L17:L18"/>
    <mergeCell ref="M17:M18"/>
    <mergeCell ref="A1:L1"/>
    <mergeCell ref="A2:L2"/>
    <mergeCell ref="A5:L5"/>
    <mergeCell ref="A6:L6"/>
    <mergeCell ref="A7:L7"/>
    <mergeCell ref="A17:A18"/>
    <mergeCell ref="B17:B18"/>
    <mergeCell ref="C17:C18"/>
    <mergeCell ref="D17:D18"/>
    <mergeCell ref="E17:E18"/>
  </mergeCells>
  <pageMargins left="0.70866141732283472" right="0.70866141732283472" top="0.74803149606299213" bottom="0.55118110236220474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BE4D1-11F8-4D28-9119-1FB584F41C33}">
  <dimension ref="A1:J54"/>
  <sheetViews>
    <sheetView tabSelected="1" zoomScaleNormal="100" workbookViewId="0">
      <selection activeCell="H36" sqref="H36"/>
    </sheetView>
  </sheetViews>
  <sheetFormatPr defaultRowHeight="14.4" x14ac:dyDescent="0.3"/>
  <cols>
    <col min="1" max="1" width="5.77734375" style="2" customWidth="1"/>
    <col min="2" max="2" width="55.77734375" style="2" customWidth="1"/>
    <col min="3" max="10" width="8.77734375" style="2" customWidth="1"/>
    <col min="11" max="16384" width="8.88671875" style="2"/>
  </cols>
  <sheetData>
    <row r="1" spans="1:10" x14ac:dyDescent="0.3">
      <c r="A1" s="73"/>
      <c r="B1" s="73"/>
      <c r="C1" s="73"/>
      <c r="D1" s="73"/>
      <c r="E1" s="73"/>
      <c r="F1" s="73"/>
      <c r="G1" s="73"/>
      <c r="H1" s="73"/>
      <c r="I1" s="73"/>
    </row>
    <row r="3" spans="1:10" x14ac:dyDescent="0.3">
      <c r="A3" s="53" t="s">
        <v>43</v>
      </c>
      <c r="C3" s="54"/>
      <c r="D3" s="54"/>
      <c r="E3" s="54"/>
    </row>
    <row r="4" spans="1:10" ht="72" customHeight="1" x14ac:dyDescent="0.3">
      <c r="A4" s="108" t="s">
        <v>22</v>
      </c>
      <c r="B4" s="108" t="s">
        <v>23</v>
      </c>
      <c r="C4" s="110" t="s">
        <v>25</v>
      </c>
      <c r="D4" s="110" t="s">
        <v>26</v>
      </c>
      <c r="E4" s="112" t="s">
        <v>29</v>
      </c>
      <c r="F4" s="113"/>
      <c r="G4" s="113"/>
      <c r="H4" s="114"/>
      <c r="I4" s="89" t="s">
        <v>89</v>
      </c>
      <c r="J4" s="89" t="s">
        <v>131</v>
      </c>
    </row>
    <row r="5" spans="1:10" ht="72" customHeight="1" x14ac:dyDescent="0.3">
      <c r="A5" s="109"/>
      <c r="B5" s="109"/>
      <c r="C5" s="111"/>
      <c r="D5" s="111"/>
      <c r="E5" s="4" t="s">
        <v>2</v>
      </c>
      <c r="F5" s="5" t="s">
        <v>3</v>
      </c>
      <c r="G5" s="5" t="s">
        <v>4</v>
      </c>
      <c r="H5" s="5" t="s">
        <v>64</v>
      </c>
      <c r="I5" s="90"/>
      <c r="J5" s="90"/>
    </row>
    <row r="6" spans="1:10" s="53" customFormat="1" x14ac:dyDescent="0.3">
      <c r="A6" s="98" t="s">
        <v>44</v>
      </c>
      <c r="B6" s="106"/>
      <c r="C6" s="3">
        <f>C9+C13+C17+C21+C25+C29</f>
        <v>210</v>
      </c>
      <c r="D6" s="3">
        <f>D10+D14+D18+D22+D26+D30</f>
        <v>104.25</v>
      </c>
      <c r="E6" s="3">
        <f>E9+E13+E17+E21+E25+E29</f>
        <v>1643</v>
      </c>
      <c r="F6" s="3">
        <f t="shared" ref="F6:J6" si="0">F9+F13+F17+F21+F25+F29</f>
        <v>693</v>
      </c>
      <c r="G6" s="3">
        <f t="shared" si="0"/>
        <v>950</v>
      </c>
      <c r="H6" s="3">
        <f t="shared" si="0"/>
        <v>132</v>
      </c>
      <c r="I6" s="3">
        <f t="shared" si="0"/>
        <v>160</v>
      </c>
      <c r="J6" s="3">
        <f t="shared" si="0"/>
        <v>150</v>
      </c>
    </row>
    <row r="7" spans="1:10" x14ac:dyDescent="0.3">
      <c r="A7" s="115" t="s">
        <v>30</v>
      </c>
      <c r="B7" s="116"/>
      <c r="C7" s="116"/>
      <c r="D7" s="116"/>
      <c r="E7" s="116"/>
      <c r="F7" s="116"/>
      <c r="G7" s="116"/>
      <c r="H7" s="116"/>
      <c r="I7" s="116"/>
      <c r="J7" s="116"/>
    </row>
    <row r="8" spans="1:10" x14ac:dyDescent="0.3">
      <c r="A8" s="98" t="s">
        <v>31</v>
      </c>
      <c r="B8" s="99"/>
      <c r="C8" s="99"/>
      <c r="D8" s="99"/>
      <c r="E8" s="99"/>
      <c r="F8" s="99"/>
      <c r="G8" s="99"/>
      <c r="H8" s="99"/>
      <c r="I8" s="99"/>
      <c r="J8" s="99"/>
    </row>
    <row r="9" spans="1:10" s="53" customFormat="1" x14ac:dyDescent="0.3">
      <c r="A9" s="100" t="s">
        <v>34</v>
      </c>
      <c r="B9" s="101"/>
      <c r="C9" s="3">
        <f>'Plan studiów IO'!D27</f>
        <v>12</v>
      </c>
      <c r="D9" s="3">
        <f>'Plan studiów IO'!E27</f>
        <v>0</v>
      </c>
      <c r="E9" s="3">
        <f>'Plan studiów IO'!H27</f>
        <v>152</v>
      </c>
      <c r="F9" s="3">
        <f>'Plan studiów IO'!I27</f>
        <v>32</v>
      </c>
      <c r="G9" s="3">
        <f>'Plan studiów IO'!J27</f>
        <v>120</v>
      </c>
      <c r="H9" s="3">
        <f>'Plan studiów IO'!K27</f>
        <v>6</v>
      </c>
      <c r="I9" s="3">
        <f>'Plan studiów IO'!L27</f>
        <v>0</v>
      </c>
      <c r="J9" s="3">
        <f>'Plan studiów IO'!M27</f>
        <v>0</v>
      </c>
    </row>
    <row r="10" spans="1:10" x14ac:dyDescent="0.3">
      <c r="A10" s="102" t="s">
        <v>36</v>
      </c>
      <c r="B10" s="103"/>
      <c r="C10" s="1" t="str">
        <f>'Plan studiów IO'!D28</f>
        <v>x</v>
      </c>
      <c r="D10" s="1">
        <f>'Plan studiów IO'!E28</f>
        <v>0</v>
      </c>
      <c r="E10" s="1">
        <f>'Plan studiów IO'!H28</f>
        <v>0</v>
      </c>
      <c r="F10" s="1">
        <f>'Plan studiów IO'!I28</f>
        <v>0</v>
      </c>
      <c r="G10" s="1">
        <f>'Plan studiów IO'!J28</f>
        <v>0</v>
      </c>
      <c r="H10" s="1">
        <f>'Plan studiów IO'!K28</f>
        <v>0</v>
      </c>
      <c r="I10" s="1">
        <f>'Plan studiów IO'!L28</f>
        <v>0</v>
      </c>
      <c r="J10" s="1">
        <f>'Plan studiów IO'!M28</f>
        <v>0</v>
      </c>
    </row>
    <row r="11" spans="1:10" x14ac:dyDescent="0.3">
      <c r="A11" s="102" t="s">
        <v>37</v>
      </c>
      <c r="B11" s="103"/>
      <c r="C11" s="1">
        <f>'Plan studiów IO'!D29</f>
        <v>12</v>
      </c>
      <c r="D11" s="1">
        <f>'Plan studiów IO'!E29</f>
        <v>0</v>
      </c>
      <c r="E11" s="1">
        <f>'Plan studiów IO'!H29</f>
        <v>152</v>
      </c>
      <c r="F11" s="1">
        <f>'Plan studiów IO'!I29</f>
        <v>32</v>
      </c>
      <c r="G11" s="1">
        <f>'Plan studiów IO'!J29</f>
        <v>120</v>
      </c>
      <c r="H11" s="1">
        <f>'Plan studiów IO'!K29</f>
        <v>6</v>
      </c>
      <c r="I11" s="1">
        <f>'Plan studiów IO'!L29</f>
        <v>0</v>
      </c>
      <c r="J11" s="1">
        <f>'Plan studiów IO'!M29</f>
        <v>0</v>
      </c>
    </row>
    <row r="12" spans="1:10" x14ac:dyDescent="0.3">
      <c r="A12" s="98" t="s">
        <v>38</v>
      </c>
      <c r="B12" s="99"/>
      <c r="C12" s="99"/>
      <c r="D12" s="99"/>
      <c r="E12" s="99"/>
      <c r="F12" s="99"/>
      <c r="G12" s="99"/>
      <c r="H12" s="99"/>
      <c r="I12" s="99"/>
      <c r="J12" s="99"/>
    </row>
    <row r="13" spans="1:10" s="53" customFormat="1" x14ac:dyDescent="0.3">
      <c r="A13" s="100" t="s">
        <v>34</v>
      </c>
      <c r="B13" s="101"/>
      <c r="C13" s="3">
        <f>'Plan studiów IO'!D34</f>
        <v>10</v>
      </c>
      <c r="D13" s="3">
        <f>'Plan studiów IO'!E34</f>
        <v>4.58</v>
      </c>
      <c r="E13" s="3">
        <f>'Plan studiów IO'!H34</f>
        <v>90</v>
      </c>
      <c r="F13" s="3">
        <f>'Plan studiów IO'!I34</f>
        <v>30</v>
      </c>
      <c r="G13" s="3">
        <f>'Plan studiów IO'!J34</f>
        <v>60</v>
      </c>
      <c r="H13" s="3">
        <f>'Plan studiów IO'!K34</f>
        <v>6</v>
      </c>
      <c r="I13" s="3">
        <f>'Plan studiów IO'!L34</f>
        <v>0</v>
      </c>
      <c r="J13" s="3">
        <f>'Plan studiów IO'!M34</f>
        <v>0</v>
      </c>
    </row>
    <row r="14" spans="1:10" x14ac:dyDescent="0.3">
      <c r="A14" s="102" t="s">
        <v>36</v>
      </c>
      <c r="B14" s="103"/>
      <c r="C14" s="1" t="str">
        <f>'Plan studiów IO'!D35</f>
        <v>x</v>
      </c>
      <c r="D14" s="1">
        <f>'Plan studiów IO'!E35</f>
        <v>4.58</v>
      </c>
      <c r="E14" s="55">
        <f>'Plan studiów IO'!H35</f>
        <v>40</v>
      </c>
      <c r="F14" s="55">
        <f>'Plan studiów IO'!I35</f>
        <v>0</v>
      </c>
      <c r="G14" s="55">
        <f>'Plan studiów IO'!J35</f>
        <v>40</v>
      </c>
      <c r="H14" s="55">
        <f>'Plan studiów IO'!K35</f>
        <v>2</v>
      </c>
      <c r="I14" s="1">
        <f>'Plan studiów IO'!L35</f>
        <v>0</v>
      </c>
      <c r="J14" s="1">
        <f>'Plan studiów IO'!M35</f>
        <v>0</v>
      </c>
    </row>
    <row r="15" spans="1:10" x14ac:dyDescent="0.3">
      <c r="A15" s="102" t="s">
        <v>37</v>
      </c>
      <c r="B15" s="103"/>
      <c r="C15" s="1">
        <f>'Plan studiów IO'!D36</f>
        <v>0</v>
      </c>
      <c r="D15" s="1">
        <f>'Plan studiów IO'!E36</f>
        <v>0</v>
      </c>
      <c r="E15" s="1">
        <f>'Plan studiów IO'!H36</f>
        <v>0</v>
      </c>
      <c r="F15" s="1">
        <f>'Plan studiów IO'!I36</f>
        <v>0</v>
      </c>
      <c r="G15" s="1">
        <f>'Plan studiów IO'!J36</f>
        <v>0</v>
      </c>
      <c r="H15" s="1">
        <f>'Plan studiów IO'!K36</f>
        <v>0</v>
      </c>
      <c r="I15" s="1">
        <f>'Plan studiów IO'!L36</f>
        <v>0</v>
      </c>
      <c r="J15" s="1">
        <f>'Plan studiów IO'!M36</f>
        <v>0</v>
      </c>
    </row>
    <row r="16" spans="1:10" x14ac:dyDescent="0.3">
      <c r="A16" s="98" t="s">
        <v>39</v>
      </c>
      <c r="B16" s="99"/>
      <c r="C16" s="99"/>
      <c r="D16" s="99"/>
      <c r="E16" s="99"/>
      <c r="F16" s="99"/>
      <c r="G16" s="99"/>
      <c r="H16" s="99"/>
      <c r="I16" s="99"/>
      <c r="J16" s="99"/>
    </row>
    <row r="17" spans="1:10" s="53" customFormat="1" x14ac:dyDescent="0.3">
      <c r="A17" s="100" t="s">
        <v>34</v>
      </c>
      <c r="B17" s="101"/>
      <c r="C17" s="3">
        <f>'Plan studiów IO'!D54</f>
        <v>82.5</v>
      </c>
      <c r="D17" s="3">
        <f>'Plan studiów IO'!E54</f>
        <v>50</v>
      </c>
      <c r="E17" s="3">
        <f>'Plan studiów IO'!H54</f>
        <v>560</v>
      </c>
      <c r="F17" s="3">
        <f>'Plan studiów IO'!I54</f>
        <v>230</v>
      </c>
      <c r="G17" s="3">
        <f>'Plan studiów IO'!J54</f>
        <v>330</v>
      </c>
      <c r="H17" s="3">
        <f>'Plan studiów IO'!K54</f>
        <v>50</v>
      </c>
      <c r="I17" s="3">
        <f>'Plan studiów IO'!L54</f>
        <v>0</v>
      </c>
      <c r="J17" s="3">
        <f>'Plan studiów IO'!M54</f>
        <v>150</v>
      </c>
    </row>
    <row r="18" spans="1:10" x14ac:dyDescent="0.3">
      <c r="A18" s="102" t="s">
        <v>36</v>
      </c>
      <c r="B18" s="103"/>
      <c r="C18" s="1" t="str">
        <f>'Plan studiów IO'!D55</f>
        <v>x</v>
      </c>
      <c r="D18" s="1">
        <f>'Plan studiów IO'!E55</f>
        <v>50</v>
      </c>
      <c r="E18" s="55">
        <f>'Plan studiów IO'!H55</f>
        <v>330</v>
      </c>
      <c r="F18" s="55">
        <f>'Plan studiów IO'!I55</f>
        <v>0</v>
      </c>
      <c r="G18" s="55">
        <f>'Plan studiów IO'!J55</f>
        <v>330</v>
      </c>
      <c r="H18" s="55">
        <f>'Plan studiów IO'!K55</f>
        <v>27</v>
      </c>
      <c r="I18" s="1">
        <f>'Plan studiów IO'!L55</f>
        <v>0</v>
      </c>
      <c r="J18" s="1">
        <f>'Plan studiów IO'!M55</f>
        <v>150</v>
      </c>
    </row>
    <row r="19" spans="1:10" x14ac:dyDescent="0.3">
      <c r="A19" s="102" t="s">
        <v>37</v>
      </c>
      <c r="B19" s="103"/>
      <c r="C19" s="1">
        <f>'Plan studiów IO'!D56</f>
        <v>21</v>
      </c>
      <c r="D19" s="1">
        <f>'Plan studiów IO'!E56</f>
        <v>16</v>
      </c>
      <c r="E19" s="1">
        <f>'Plan studiów IO'!H56</f>
        <v>50</v>
      </c>
      <c r="F19" s="1">
        <f>'Plan studiów IO'!I56</f>
        <v>0</v>
      </c>
      <c r="G19" s="1">
        <f>'Plan studiów IO'!J56</f>
        <v>50</v>
      </c>
      <c r="H19" s="1">
        <f>'Plan studiów IO'!K56</f>
        <v>4</v>
      </c>
      <c r="I19" s="1">
        <f>'Plan studiów IO'!L56</f>
        <v>0</v>
      </c>
      <c r="J19" s="1">
        <f>'Plan studiów IO'!M56</f>
        <v>150</v>
      </c>
    </row>
    <row r="20" spans="1:10" x14ac:dyDescent="0.3">
      <c r="A20" s="98" t="s">
        <v>40</v>
      </c>
      <c r="B20" s="99"/>
      <c r="C20" s="99"/>
      <c r="D20" s="99"/>
      <c r="E20" s="99"/>
      <c r="F20" s="99"/>
      <c r="G20" s="99"/>
      <c r="H20" s="99"/>
      <c r="I20" s="99"/>
      <c r="J20" s="99"/>
    </row>
    <row r="21" spans="1:10" s="53" customFormat="1" x14ac:dyDescent="0.3">
      <c r="A21" s="100" t="s">
        <v>34</v>
      </c>
      <c r="B21" s="101"/>
      <c r="C21" s="3">
        <f>'Plan studiów IO'!D88</f>
        <v>97.5</v>
      </c>
      <c r="D21" s="3">
        <f>'Plan studiów IO'!E88</f>
        <v>43.67</v>
      </c>
      <c r="E21" s="3">
        <f>'Plan studiów IO'!H88</f>
        <v>825</v>
      </c>
      <c r="F21" s="3">
        <f>'Plan studiów IO'!I88</f>
        <v>385</v>
      </c>
      <c r="G21" s="3">
        <f>'Plan studiów IO'!J88</f>
        <v>440</v>
      </c>
      <c r="H21" s="3">
        <f>'Plan studiów IO'!K88</f>
        <v>70</v>
      </c>
      <c r="I21" s="3">
        <f>'Plan studiów IO'!L88</f>
        <v>0</v>
      </c>
      <c r="J21" s="3">
        <f>'Plan studiów IO'!M88</f>
        <v>0</v>
      </c>
    </row>
    <row r="22" spans="1:10" x14ac:dyDescent="0.3">
      <c r="A22" s="102" t="s">
        <v>36</v>
      </c>
      <c r="B22" s="103"/>
      <c r="C22" s="1" t="str">
        <f>'Plan studiów IO'!D89</f>
        <v>x</v>
      </c>
      <c r="D22" s="1">
        <f>'Plan studiów IO'!E89</f>
        <v>43.67</v>
      </c>
      <c r="E22" s="55">
        <f>'Plan studiów IO'!H89</f>
        <v>372</v>
      </c>
      <c r="F22" s="55">
        <f>'Plan studiów IO'!I89</f>
        <v>0</v>
      </c>
      <c r="G22" s="55">
        <f>'Plan studiów IO'!J89</f>
        <v>372</v>
      </c>
      <c r="H22" s="55">
        <f>'Plan studiów IO'!K89</f>
        <v>31</v>
      </c>
      <c r="I22" s="1">
        <f>'Plan studiów IO'!L89</f>
        <v>0</v>
      </c>
      <c r="J22" s="1">
        <f>'Plan studiów IO'!M89</f>
        <v>0</v>
      </c>
    </row>
    <row r="23" spans="1:10" x14ac:dyDescent="0.3">
      <c r="A23" s="102" t="s">
        <v>37</v>
      </c>
      <c r="B23" s="103"/>
      <c r="C23" s="1">
        <f>'Plan studiów IO'!D90</f>
        <v>97.5</v>
      </c>
      <c r="D23" s="1">
        <f>'Plan studiów IO'!E90</f>
        <v>43.67</v>
      </c>
      <c r="E23" s="1">
        <f>'Plan studiów IO'!H90</f>
        <v>825</v>
      </c>
      <c r="F23" s="1">
        <f>'Plan studiów IO'!I90</f>
        <v>385</v>
      </c>
      <c r="G23" s="1">
        <f>'Plan studiów IO'!J90</f>
        <v>440</v>
      </c>
      <c r="H23" s="1">
        <f>'Plan studiów IO'!K90</f>
        <v>70</v>
      </c>
      <c r="I23" s="1">
        <f>'Plan studiów IO'!L90</f>
        <v>0</v>
      </c>
      <c r="J23" s="1">
        <f>'Plan studiów IO'!M90</f>
        <v>0</v>
      </c>
    </row>
    <row r="24" spans="1:10" x14ac:dyDescent="0.3">
      <c r="A24" s="98" t="s">
        <v>41</v>
      </c>
      <c r="B24" s="99"/>
      <c r="C24" s="99"/>
      <c r="D24" s="99"/>
      <c r="E24" s="99"/>
      <c r="F24" s="99"/>
      <c r="G24" s="99"/>
      <c r="H24" s="99"/>
      <c r="I24" s="99"/>
      <c r="J24" s="99"/>
    </row>
    <row r="25" spans="1:10" s="53" customFormat="1" x14ac:dyDescent="0.3">
      <c r="A25" s="100" t="s">
        <v>34</v>
      </c>
      <c r="B25" s="101"/>
      <c r="C25" s="3">
        <f>'Plan studiów IO'!D93</f>
        <v>6</v>
      </c>
      <c r="D25" s="3">
        <f>'Plan studiów IO'!E93</f>
        <v>6</v>
      </c>
      <c r="E25" s="3">
        <f>'Plan studiów IO'!H93</f>
        <v>0</v>
      </c>
      <c r="F25" s="3">
        <f>'Plan studiów IO'!I93</f>
        <v>0</v>
      </c>
      <c r="G25" s="3">
        <f>'Plan studiów IO'!J93</f>
        <v>0</v>
      </c>
      <c r="H25" s="3">
        <f>'Plan studiów IO'!K93</f>
        <v>0</v>
      </c>
      <c r="I25" s="3">
        <f>'Plan studiów IO'!L93</f>
        <v>160</v>
      </c>
      <c r="J25" s="3">
        <f>'Plan studiów IO'!M93</f>
        <v>0</v>
      </c>
    </row>
    <row r="26" spans="1:10" x14ac:dyDescent="0.3">
      <c r="A26" s="102" t="s">
        <v>36</v>
      </c>
      <c r="B26" s="103"/>
      <c r="C26" s="1" t="str">
        <f>'Plan studiów IO'!D94</f>
        <v>x</v>
      </c>
      <c r="D26" s="1">
        <f>'Plan studiów IO'!E94</f>
        <v>6</v>
      </c>
      <c r="E26" s="1">
        <f>'Plan studiów IO'!H94</f>
        <v>0</v>
      </c>
      <c r="F26" s="1">
        <f>'Plan studiów IO'!I94</f>
        <v>0</v>
      </c>
      <c r="G26" s="1">
        <f>'Plan studiów IO'!J94</f>
        <v>0</v>
      </c>
      <c r="H26" s="1">
        <f>'Plan studiów IO'!K94</f>
        <v>0</v>
      </c>
      <c r="I26" s="1">
        <f>'Plan studiów IO'!L94</f>
        <v>160</v>
      </c>
      <c r="J26" s="1">
        <f>'Plan studiów IO'!M94</f>
        <v>0</v>
      </c>
    </row>
    <row r="27" spans="1:10" x14ac:dyDescent="0.3">
      <c r="A27" s="102" t="s">
        <v>37</v>
      </c>
      <c r="B27" s="103"/>
      <c r="C27" s="1">
        <f>'Plan studiów IO'!D95</f>
        <v>6</v>
      </c>
      <c r="D27" s="1">
        <f>'Plan studiów IO'!E95</f>
        <v>6</v>
      </c>
      <c r="E27" s="1">
        <f>'Plan studiów IO'!H95</f>
        <v>0</v>
      </c>
      <c r="F27" s="1">
        <f>'Plan studiów IO'!I95</f>
        <v>0</v>
      </c>
      <c r="G27" s="1">
        <f>'Plan studiów IO'!J95</f>
        <v>0</v>
      </c>
      <c r="H27" s="1">
        <f>'Plan studiów IO'!K95</f>
        <v>0</v>
      </c>
      <c r="I27" s="1">
        <f>'Plan studiów IO'!L95</f>
        <v>160</v>
      </c>
      <c r="J27" s="1">
        <f>'Plan studiów IO'!M95</f>
        <v>0</v>
      </c>
    </row>
    <row r="28" spans="1:10" x14ac:dyDescent="0.3">
      <c r="A28" s="98" t="s">
        <v>42</v>
      </c>
      <c r="B28" s="99"/>
      <c r="C28" s="99"/>
      <c r="D28" s="99"/>
      <c r="E28" s="99"/>
      <c r="F28" s="99"/>
      <c r="G28" s="99"/>
      <c r="H28" s="99"/>
      <c r="I28" s="99"/>
      <c r="J28" s="99"/>
    </row>
    <row r="29" spans="1:10" s="53" customFormat="1" x14ac:dyDescent="0.3">
      <c r="A29" s="100" t="s">
        <v>34</v>
      </c>
      <c r="B29" s="101"/>
      <c r="C29" s="3">
        <f>'Plan studiów IO'!D102</f>
        <v>2</v>
      </c>
      <c r="D29" s="3">
        <f>'Plan studiów IO'!E102</f>
        <v>0</v>
      </c>
      <c r="E29" s="3">
        <f>'Plan studiów IO'!H102</f>
        <v>16</v>
      </c>
      <c r="F29" s="3">
        <f>'Plan studiów IO'!I102</f>
        <v>16</v>
      </c>
      <c r="G29" s="3">
        <f>'Plan studiów IO'!J102</f>
        <v>0</v>
      </c>
      <c r="H29" s="3">
        <f>'Plan studiów IO'!K102</f>
        <v>0</v>
      </c>
      <c r="I29" s="3">
        <f>'Plan studiów IO'!L102</f>
        <v>0</v>
      </c>
      <c r="J29" s="3">
        <f>'Plan studiów IO'!M102</f>
        <v>0</v>
      </c>
    </row>
    <row r="30" spans="1:10" x14ac:dyDescent="0.3">
      <c r="A30" s="102" t="s">
        <v>36</v>
      </c>
      <c r="B30" s="103"/>
      <c r="C30" s="1" t="str">
        <f>'Plan studiów IO'!D103</f>
        <v>x</v>
      </c>
      <c r="D30" s="1">
        <f>'Plan studiów IO'!E103</f>
        <v>0</v>
      </c>
      <c r="E30" s="1">
        <f>'Plan studiów IO'!H103</f>
        <v>0</v>
      </c>
      <c r="F30" s="1">
        <f>'Plan studiów IO'!I103</f>
        <v>0</v>
      </c>
      <c r="G30" s="1">
        <f>'Plan studiów IO'!J103</f>
        <v>0</v>
      </c>
      <c r="H30" s="1">
        <f>'Plan studiów IO'!K103</f>
        <v>0</v>
      </c>
      <c r="I30" s="1">
        <f>'Plan studiów IO'!L103</f>
        <v>0</v>
      </c>
      <c r="J30" s="1">
        <f>'Plan studiów IO'!M103</f>
        <v>0</v>
      </c>
    </row>
    <row r="31" spans="1:10" x14ac:dyDescent="0.3">
      <c r="A31" s="102" t="s">
        <v>37</v>
      </c>
      <c r="B31" s="103"/>
      <c r="C31" s="1">
        <f>'Plan studiów IO'!D104</f>
        <v>0</v>
      </c>
      <c r="D31" s="1">
        <f>'Plan studiów IO'!E104</f>
        <v>0</v>
      </c>
      <c r="E31" s="1">
        <f>'Plan studiów IO'!H104</f>
        <v>0</v>
      </c>
      <c r="F31" s="1">
        <f>'Plan studiów IO'!I104</f>
        <v>0</v>
      </c>
      <c r="G31" s="1">
        <f>'Plan studiów IO'!J104</f>
        <v>0</v>
      </c>
      <c r="H31" s="1">
        <f>'Plan studiów IO'!K104</f>
        <v>0</v>
      </c>
      <c r="I31" s="1">
        <f>'Plan studiów IO'!L104</f>
        <v>0</v>
      </c>
      <c r="J31" s="1">
        <f>'Plan studiów IO'!M104</f>
        <v>0</v>
      </c>
    </row>
    <row r="35" spans="1:4" x14ac:dyDescent="0.3">
      <c r="A35" s="104" t="s">
        <v>22</v>
      </c>
      <c r="B35" s="107" t="s">
        <v>45</v>
      </c>
      <c r="C35" s="104" t="s">
        <v>46</v>
      </c>
      <c r="D35" s="104"/>
    </row>
    <row r="36" spans="1:4" x14ac:dyDescent="0.3">
      <c r="A36" s="104"/>
      <c r="B36" s="107"/>
      <c r="C36" s="3" t="s">
        <v>47</v>
      </c>
      <c r="D36" s="3" t="s">
        <v>48</v>
      </c>
    </row>
    <row r="37" spans="1:4" x14ac:dyDescent="0.3">
      <c r="A37" s="105" t="s">
        <v>49</v>
      </c>
      <c r="B37" s="105"/>
      <c r="C37" s="3">
        <v>210</v>
      </c>
      <c r="D37" s="3">
        <v>100</v>
      </c>
    </row>
    <row r="38" spans="1:4" ht="28.8" x14ac:dyDescent="0.3">
      <c r="A38" s="1">
        <v>1</v>
      </c>
      <c r="B38" s="37" t="s">
        <v>50</v>
      </c>
      <c r="C38" s="6">
        <v>89.92</v>
      </c>
      <c r="D38" s="6">
        <f>C38/C$37*100</f>
        <v>42.819047619047616</v>
      </c>
    </row>
    <row r="39" spans="1:4" x14ac:dyDescent="0.3">
      <c r="A39" s="1">
        <v>2</v>
      </c>
      <c r="B39" s="56" t="s">
        <v>51</v>
      </c>
      <c r="C39" s="6">
        <f>C13</f>
        <v>10</v>
      </c>
      <c r="D39" s="6">
        <f t="shared" ref="D39:D46" si="1">C39/C$37*100</f>
        <v>4.7619047619047619</v>
      </c>
    </row>
    <row r="40" spans="1:4" ht="28.8" x14ac:dyDescent="0.3">
      <c r="A40" s="1">
        <v>3</v>
      </c>
      <c r="B40" s="37" t="s">
        <v>52</v>
      </c>
      <c r="C40" s="6">
        <f>D6</f>
        <v>104.25</v>
      </c>
      <c r="D40" s="6">
        <f t="shared" si="1"/>
        <v>49.642857142857146</v>
      </c>
    </row>
    <row r="41" spans="1:4" x14ac:dyDescent="0.3">
      <c r="A41" s="1">
        <v>4</v>
      </c>
      <c r="B41" s="56" t="s">
        <v>53</v>
      </c>
      <c r="C41" s="6">
        <f>'Plan studiów IO'!D27+'Plan studiów IO'!D102</f>
        <v>14</v>
      </c>
      <c r="D41" s="6">
        <f t="shared" si="1"/>
        <v>6.666666666666667</v>
      </c>
    </row>
    <row r="42" spans="1:4" x14ac:dyDescent="0.3">
      <c r="A42" s="1">
        <v>5</v>
      </c>
      <c r="B42" s="56" t="s">
        <v>54</v>
      </c>
      <c r="C42" s="6">
        <f>C11+C15+C19+C23+C27+C31</f>
        <v>136.5</v>
      </c>
      <c r="D42" s="6">
        <f t="shared" si="1"/>
        <v>65</v>
      </c>
    </row>
    <row r="43" spans="1:4" x14ac:dyDescent="0.3">
      <c r="A43" s="1">
        <v>6</v>
      </c>
      <c r="B43" s="56" t="s">
        <v>55</v>
      </c>
      <c r="C43" s="6">
        <f>C25</f>
        <v>6</v>
      </c>
      <c r="D43" s="6">
        <f t="shared" si="1"/>
        <v>2.8571428571428572</v>
      </c>
    </row>
    <row r="44" spans="1:4" x14ac:dyDescent="0.3">
      <c r="A44" s="1">
        <v>7</v>
      </c>
      <c r="B44" s="56" t="s">
        <v>56</v>
      </c>
      <c r="C44" s="7" t="s">
        <v>60</v>
      </c>
      <c r="D44" s="7" t="s">
        <v>60</v>
      </c>
    </row>
    <row r="45" spans="1:4" x14ac:dyDescent="0.3">
      <c r="A45" s="1">
        <v>8</v>
      </c>
      <c r="B45" s="56" t="s">
        <v>57</v>
      </c>
      <c r="C45" s="6">
        <f>'Plan studiów IO'!D22+'Plan studiów IO'!D24+'Plan studiów IO'!D25+'Plan studiów IO'!D26</f>
        <v>8</v>
      </c>
      <c r="D45" s="6">
        <f t="shared" si="1"/>
        <v>3.8095238095238098</v>
      </c>
    </row>
    <row r="46" spans="1:4" ht="28.8" x14ac:dyDescent="0.3">
      <c r="A46" s="1">
        <v>9</v>
      </c>
      <c r="B46" s="37" t="s">
        <v>58</v>
      </c>
      <c r="C46" s="6">
        <f>'Plan studiów IO'!D21+'Plan studiów IO'!D23+'Plan studiów IO'!D49</f>
        <v>5</v>
      </c>
      <c r="D46" s="6">
        <f t="shared" si="1"/>
        <v>2.3809523809523809</v>
      </c>
    </row>
    <row r="47" spans="1:4" ht="28.8" x14ac:dyDescent="0.3">
      <c r="A47" s="1">
        <v>10</v>
      </c>
      <c r="B47" s="37" t="s">
        <v>59</v>
      </c>
      <c r="C47" s="7" t="s">
        <v>60</v>
      </c>
      <c r="D47" s="7" t="s">
        <v>60</v>
      </c>
    </row>
    <row r="48" spans="1:4" ht="43.2" x14ac:dyDescent="0.3">
      <c r="A48" s="1">
        <v>11</v>
      </c>
      <c r="B48" s="37" t="s">
        <v>61</v>
      </c>
      <c r="C48" s="6">
        <v>168.5</v>
      </c>
      <c r="D48" s="6">
        <f t="shared" ref="D48:D49" si="2">C48/C$37*100</f>
        <v>80.238095238095241</v>
      </c>
    </row>
    <row r="49" spans="1:4" x14ac:dyDescent="0.3">
      <c r="A49" s="1">
        <v>12</v>
      </c>
      <c r="B49" s="37" t="s">
        <v>143</v>
      </c>
      <c r="C49" s="6">
        <f>'Plan studiów IO'!D47+'Plan studiów IO'!D82</f>
        <v>8.5</v>
      </c>
      <c r="D49" s="6">
        <f t="shared" si="2"/>
        <v>4.0476190476190474</v>
      </c>
    </row>
    <row r="51" spans="1:4" ht="28.8" x14ac:dyDescent="0.3">
      <c r="A51" s="3" t="s">
        <v>22</v>
      </c>
      <c r="B51" s="8" t="s">
        <v>62</v>
      </c>
      <c r="C51" s="3" t="s">
        <v>48</v>
      </c>
    </row>
    <row r="52" spans="1:4" x14ac:dyDescent="0.3">
      <c r="A52" s="1">
        <v>1</v>
      </c>
      <c r="B52" s="37" t="s">
        <v>144</v>
      </c>
      <c r="C52" s="1">
        <v>60</v>
      </c>
    </row>
    <row r="53" spans="1:4" x14ac:dyDescent="0.3">
      <c r="A53" s="1">
        <v>2</v>
      </c>
      <c r="B53" s="37" t="s">
        <v>185</v>
      </c>
      <c r="C53" s="1">
        <v>40</v>
      </c>
    </row>
    <row r="54" spans="1:4" x14ac:dyDescent="0.3">
      <c r="A54" s="98" t="s">
        <v>63</v>
      </c>
      <c r="B54" s="106"/>
      <c r="C54" s="3">
        <f>C52+C53</f>
        <v>100</v>
      </c>
    </row>
  </sheetData>
  <mergeCells count="39">
    <mergeCell ref="A37:B37"/>
    <mergeCell ref="A54:B54"/>
    <mergeCell ref="A29:B29"/>
    <mergeCell ref="A30:B30"/>
    <mergeCell ref="A31:B31"/>
    <mergeCell ref="A35:A36"/>
    <mergeCell ref="B35:B36"/>
    <mergeCell ref="C35:D35"/>
    <mergeCell ref="A23:B23"/>
    <mergeCell ref="A24:J24"/>
    <mergeCell ref="A25:B25"/>
    <mergeCell ref="A26:B26"/>
    <mergeCell ref="A27:B27"/>
    <mergeCell ref="A28:J28"/>
    <mergeCell ref="A22:B22"/>
    <mergeCell ref="A11:B11"/>
    <mergeCell ref="A12:J12"/>
    <mergeCell ref="A13:B13"/>
    <mergeCell ref="A14:B14"/>
    <mergeCell ref="A15:B15"/>
    <mergeCell ref="A16:J16"/>
    <mergeCell ref="A17:B17"/>
    <mergeCell ref="A18:B18"/>
    <mergeCell ref="A19:B19"/>
    <mergeCell ref="A20:J20"/>
    <mergeCell ref="A21:B21"/>
    <mergeCell ref="J4:J5"/>
    <mergeCell ref="A6:B6"/>
    <mergeCell ref="A7:J7"/>
    <mergeCell ref="A8:J8"/>
    <mergeCell ref="A9:B9"/>
    <mergeCell ref="A10:B10"/>
    <mergeCell ref="A1:I1"/>
    <mergeCell ref="A4:A5"/>
    <mergeCell ref="B4:B5"/>
    <mergeCell ref="C4:C5"/>
    <mergeCell ref="D4:D5"/>
    <mergeCell ref="E4:H4"/>
    <mergeCell ref="I4:I5"/>
  </mergeCells>
  <pageMargins left="0.70866141732283472" right="0.70866141732283472" top="0.74803149606299213" bottom="0.55118110236220474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Plan studiów ISI semestry</vt:lpstr>
      <vt:lpstr>Plan studiów ISI</vt:lpstr>
      <vt:lpstr>Plan studiów ISI sumaryczny</vt:lpstr>
      <vt:lpstr>Plan studiów IO semestry</vt:lpstr>
      <vt:lpstr>Plan studiów IO</vt:lpstr>
      <vt:lpstr>Plan studiów IO sumaryczny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Mariusz Bodzioch</cp:lastModifiedBy>
  <cp:lastPrinted>2023-02-06T19:38:47Z</cp:lastPrinted>
  <dcterms:created xsi:type="dcterms:W3CDTF">2022-06-14T08:18:17Z</dcterms:created>
  <dcterms:modified xsi:type="dcterms:W3CDTF">2024-05-26T11:38:39Z</dcterms:modified>
</cp:coreProperties>
</file>