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uwmedu-my.sharepoint.com/personal/9894_uczelnia_uwm_edu_pl/Documents/Kształcenie/Informatyka/2024/"/>
    </mc:Choice>
  </mc:AlternateContent>
  <xr:revisionPtr revIDLastSave="3927" documentId="13_ncr:1_{9921E3C5-9D65-401B-A5D4-8ABFEEF61A23}" xr6:coauthVersionLast="47" xr6:coauthVersionMax="47" xr10:uidLastSave="{63497DED-1E47-4A3D-9A81-B6FB54CC0292}"/>
  <bookViews>
    <workbookView xWindow="-108" yWindow="-108" windowWidth="23256" windowHeight="12456" xr2:uid="{B3DDF0A4-5BA8-488B-AF81-1A71EE2E02F8}"/>
  </bookViews>
  <sheets>
    <sheet name="Plan studiów DSwP semestry" sheetId="5" r:id="rId1"/>
    <sheet name="Plan studiów DSwP" sheetId="4" r:id="rId2"/>
    <sheet name="Plan studiów DSwP sumaryczny" sheetId="6" r:id="rId3"/>
    <sheet name="Plan studiów PSISK semestry" sheetId="10" r:id="rId4"/>
    <sheet name="Plan studiów PSISK" sheetId="11" r:id="rId5"/>
    <sheet name="Plan studiów PSISK sumaryczny" sheetId="1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2" l="1"/>
  <c r="J30" i="12"/>
  <c r="J31" i="12"/>
  <c r="J25" i="12"/>
  <c r="J26" i="12"/>
  <c r="J27" i="12"/>
  <c r="J21" i="12"/>
  <c r="J22" i="12"/>
  <c r="J23" i="12"/>
  <c r="J17" i="12"/>
  <c r="J18" i="12"/>
  <c r="J19" i="12"/>
  <c r="J13" i="12"/>
  <c r="J14" i="12"/>
  <c r="J15" i="12"/>
  <c r="J9" i="12"/>
  <c r="J10" i="12"/>
  <c r="J11" i="12"/>
  <c r="J9" i="6"/>
  <c r="J10" i="6"/>
  <c r="J11" i="6"/>
  <c r="J13" i="6"/>
  <c r="J14" i="6"/>
  <c r="J15" i="6"/>
  <c r="J17" i="6"/>
  <c r="J18" i="6"/>
  <c r="J19" i="6"/>
  <c r="J21" i="6"/>
  <c r="J22" i="6"/>
  <c r="J23" i="6"/>
  <c r="J29" i="6"/>
  <c r="J30" i="6"/>
  <c r="J31" i="6"/>
  <c r="J25" i="6"/>
  <c r="J26" i="6"/>
  <c r="J27" i="6"/>
  <c r="C49" i="6" l="1"/>
  <c r="C49" i="12"/>
  <c r="H52" i="11"/>
  <c r="H82" i="10"/>
  <c r="H78" i="10"/>
  <c r="H79" i="10"/>
  <c r="H39" i="10"/>
  <c r="H40" i="10"/>
  <c r="H36" i="11"/>
  <c r="H41" i="11"/>
  <c r="H73" i="10"/>
  <c r="H72" i="10"/>
  <c r="H71" i="10"/>
  <c r="H70" i="10"/>
  <c r="H36" i="4"/>
  <c r="H41" i="4"/>
  <c r="H73" i="5"/>
  <c r="H70" i="5"/>
  <c r="H71" i="5"/>
  <c r="H62" i="11"/>
  <c r="H59" i="11"/>
  <c r="H56" i="11"/>
  <c r="H55" i="11"/>
  <c r="H54" i="11"/>
  <c r="H53" i="11"/>
  <c r="H80" i="10"/>
  <c r="H81" i="10"/>
  <c r="H51" i="11"/>
  <c r="H50" i="11"/>
  <c r="H49" i="11"/>
  <c r="H41" i="10" l="1"/>
  <c r="C54" i="12"/>
  <c r="D49" i="12"/>
  <c r="C46" i="12"/>
  <c r="D46" i="12" s="1"/>
  <c r="C45" i="12"/>
  <c r="D45" i="12" s="1"/>
  <c r="F30" i="12"/>
  <c r="C30" i="12"/>
  <c r="F26" i="12"/>
  <c r="C26" i="12"/>
  <c r="F22" i="12"/>
  <c r="C22" i="12"/>
  <c r="F18" i="12"/>
  <c r="C18" i="12"/>
  <c r="F14" i="12"/>
  <c r="C14" i="12"/>
  <c r="F10" i="12"/>
  <c r="C10" i="12"/>
  <c r="M79" i="11"/>
  <c r="L79" i="11"/>
  <c r="I31" i="12" s="1"/>
  <c r="K79" i="11"/>
  <c r="H31" i="12" s="1"/>
  <c r="J79" i="11"/>
  <c r="G31" i="12" s="1"/>
  <c r="I79" i="11"/>
  <c r="F31" i="12" s="1"/>
  <c r="E79" i="11"/>
  <c r="D31" i="12" s="1"/>
  <c r="D79" i="11"/>
  <c r="C31" i="12" s="1"/>
  <c r="M78" i="11"/>
  <c r="L78" i="11"/>
  <c r="I30" i="12" s="1"/>
  <c r="M77" i="11"/>
  <c r="L77" i="11"/>
  <c r="I29" i="12" s="1"/>
  <c r="K77" i="11"/>
  <c r="H29" i="12" s="1"/>
  <c r="J77" i="11"/>
  <c r="G29" i="12" s="1"/>
  <c r="I77" i="11"/>
  <c r="F29" i="12" s="1"/>
  <c r="E77" i="11"/>
  <c r="E78" i="11" s="1"/>
  <c r="D30" i="12" s="1"/>
  <c r="D77" i="11"/>
  <c r="C29" i="12" s="1"/>
  <c r="H76" i="11"/>
  <c r="H75" i="11"/>
  <c r="H74" i="11"/>
  <c r="H73" i="11"/>
  <c r="H72" i="11"/>
  <c r="M70" i="11"/>
  <c r="L70" i="11"/>
  <c r="I27" i="12" s="1"/>
  <c r="K70" i="11"/>
  <c r="H27" i="12" s="1"/>
  <c r="J70" i="11"/>
  <c r="G27" i="12" s="1"/>
  <c r="I70" i="11"/>
  <c r="F27" i="12" s="1"/>
  <c r="E70" i="11"/>
  <c r="D27" i="12" s="1"/>
  <c r="D70" i="11"/>
  <c r="C27" i="12" s="1"/>
  <c r="M69" i="11"/>
  <c r="L69" i="11"/>
  <c r="I26" i="12" s="1"/>
  <c r="M68" i="11"/>
  <c r="L68" i="11"/>
  <c r="I25" i="12" s="1"/>
  <c r="K68" i="11"/>
  <c r="H25" i="12" s="1"/>
  <c r="J68" i="11"/>
  <c r="G25" i="12" s="1"/>
  <c r="I68" i="11"/>
  <c r="F25" i="12" s="1"/>
  <c r="E68" i="11"/>
  <c r="D25" i="12" s="1"/>
  <c r="D68" i="11"/>
  <c r="C25" i="12" s="1"/>
  <c r="C43" i="12" s="1"/>
  <c r="D43" i="12" s="1"/>
  <c r="H67" i="11"/>
  <c r="M65" i="11"/>
  <c r="L65" i="11"/>
  <c r="I23" i="12" s="1"/>
  <c r="K65" i="11"/>
  <c r="H23" i="12" s="1"/>
  <c r="J65" i="11"/>
  <c r="G23" i="12" s="1"/>
  <c r="I65" i="11"/>
  <c r="F23" i="12" s="1"/>
  <c r="E65" i="11"/>
  <c r="D23" i="12" s="1"/>
  <c r="D65" i="11"/>
  <c r="C23" i="12" s="1"/>
  <c r="M64" i="11"/>
  <c r="L64" i="11"/>
  <c r="I22" i="12" s="1"/>
  <c r="M63" i="11"/>
  <c r="L63" i="11"/>
  <c r="I21" i="12" s="1"/>
  <c r="K63" i="11"/>
  <c r="H21" i="12" s="1"/>
  <c r="J63" i="11"/>
  <c r="G21" i="12" s="1"/>
  <c r="I63" i="11"/>
  <c r="F21" i="12" s="1"/>
  <c r="E63" i="11"/>
  <c r="E64" i="11" s="1"/>
  <c r="D22" i="12" s="1"/>
  <c r="D63" i="11"/>
  <c r="C21" i="12" s="1"/>
  <c r="M47" i="11"/>
  <c r="L47" i="11"/>
  <c r="I19" i="12" s="1"/>
  <c r="K47" i="11"/>
  <c r="H19" i="12" s="1"/>
  <c r="J47" i="11"/>
  <c r="G19" i="12" s="1"/>
  <c r="I47" i="11"/>
  <c r="F19" i="12" s="1"/>
  <c r="E47" i="11"/>
  <c r="D19" i="12" s="1"/>
  <c r="D47" i="11"/>
  <c r="C19" i="12" s="1"/>
  <c r="M46" i="11"/>
  <c r="L46" i="11"/>
  <c r="I18" i="12" s="1"/>
  <c r="M45" i="11"/>
  <c r="L45" i="11"/>
  <c r="I17" i="12" s="1"/>
  <c r="K45" i="11"/>
  <c r="H17" i="12" s="1"/>
  <c r="J45" i="11"/>
  <c r="G17" i="12" s="1"/>
  <c r="I45" i="11"/>
  <c r="F17" i="12" s="1"/>
  <c r="E45" i="11"/>
  <c r="D17" i="12" s="1"/>
  <c r="D45" i="11"/>
  <c r="C17" i="12" s="1"/>
  <c r="H44" i="11"/>
  <c r="H40" i="11"/>
  <c r="H39" i="11"/>
  <c r="H38" i="11"/>
  <c r="H37" i="11"/>
  <c r="H35" i="11"/>
  <c r="H34" i="11"/>
  <c r="H33" i="11"/>
  <c r="M31" i="11"/>
  <c r="L31" i="11"/>
  <c r="I15" i="12" s="1"/>
  <c r="K31" i="11"/>
  <c r="H15" i="12" s="1"/>
  <c r="J31" i="11"/>
  <c r="G15" i="12" s="1"/>
  <c r="I31" i="11"/>
  <c r="F15" i="12" s="1"/>
  <c r="E31" i="11"/>
  <c r="D15" i="12" s="1"/>
  <c r="D31" i="11"/>
  <c r="C15" i="12" s="1"/>
  <c r="M30" i="11"/>
  <c r="L30" i="11"/>
  <c r="I14" i="12" s="1"/>
  <c r="M29" i="11"/>
  <c r="L29" i="11"/>
  <c r="I13" i="12" s="1"/>
  <c r="K29" i="11"/>
  <c r="H13" i="12" s="1"/>
  <c r="J29" i="11"/>
  <c r="G13" i="12" s="1"/>
  <c r="I29" i="11"/>
  <c r="F13" i="12" s="1"/>
  <c r="E29" i="11"/>
  <c r="E30" i="11" s="1"/>
  <c r="D14" i="12" s="1"/>
  <c r="D29" i="11"/>
  <c r="C13" i="12" s="1"/>
  <c r="C39" i="12" s="1"/>
  <c r="D39" i="12" s="1"/>
  <c r="H28" i="11"/>
  <c r="M26" i="11"/>
  <c r="L26" i="11"/>
  <c r="I11" i="12" s="1"/>
  <c r="K26" i="11"/>
  <c r="H11" i="12" s="1"/>
  <c r="J26" i="11"/>
  <c r="G11" i="12" s="1"/>
  <c r="I26" i="11"/>
  <c r="F11" i="12" s="1"/>
  <c r="E26" i="11"/>
  <c r="D11" i="12" s="1"/>
  <c r="D26" i="11"/>
  <c r="C11" i="12" s="1"/>
  <c r="M25" i="11"/>
  <c r="L25" i="11"/>
  <c r="I10" i="12" s="1"/>
  <c r="M24" i="11"/>
  <c r="L24" i="11"/>
  <c r="I9" i="12" s="1"/>
  <c r="K24" i="11"/>
  <c r="H9" i="12" s="1"/>
  <c r="J24" i="11"/>
  <c r="G9" i="12" s="1"/>
  <c r="I24" i="11"/>
  <c r="F9" i="12" s="1"/>
  <c r="E24" i="11"/>
  <c r="D9" i="12" s="1"/>
  <c r="D24" i="11"/>
  <c r="C9" i="12" s="1"/>
  <c r="H23" i="11"/>
  <c r="H22" i="11"/>
  <c r="H21" i="11"/>
  <c r="M110" i="10"/>
  <c r="L110" i="10"/>
  <c r="K110" i="10"/>
  <c r="J110" i="10"/>
  <c r="I110" i="10"/>
  <c r="E110" i="10"/>
  <c r="D110" i="10"/>
  <c r="M109" i="10"/>
  <c r="L109" i="10"/>
  <c r="K109" i="10" a="1"/>
  <c r="K109" i="10" s="1"/>
  <c r="M108" i="10"/>
  <c r="L108" i="10"/>
  <c r="K108" i="10"/>
  <c r="J108" i="10"/>
  <c r="I108" i="10"/>
  <c r="E108" i="10"/>
  <c r="E109" i="10" s="1"/>
  <c r="D108" i="10"/>
  <c r="H107" i="10"/>
  <c r="H106" i="10"/>
  <c r="M104" i="10"/>
  <c r="L104" i="10"/>
  <c r="K104" i="10"/>
  <c r="J104" i="10"/>
  <c r="I104" i="10"/>
  <c r="E104" i="10"/>
  <c r="D104" i="10"/>
  <c r="M103" i="10"/>
  <c r="L103" i="10"/>
  <c r="K103" i="10" a="1"/>
  <c r="K103" i="10" s="1"/>
  <c r="M102" i="10"/>
  <c r="L102" i="10"/>
  <c r="K102" i="10"/>
  <c r="J102" i="10"/>
  <c r="J111" i="10" s="1"/>
  <c r="J112" i="10" s="1"/>
  <c r="I102" i="10"/>
  <c r="E102" i="10"/>
  <c r="E103" i="10" s="1"/>
  <c r="D102" i="10"/>
  <c r="H101" i="10"/>
  <c r="H100" i="10"/>
  <c r="H99" i="10"/>
  <c r="M90" i="10"/>
  <c r="L90" i="10"/>
  <c r="K90" i="10"/>
  <c r="J90" i="10"/>
  <c r="I90" i="10"/>
  <c r="E90" i="10"/>
  <c r="D90" i="10"/>
  <c r="M89" i="10"/>
  <c r="L89" i="10"/>
  <c r="K89" i="10"/>
  <c r="J89" i="10" a="1"/>
  <c r="J89" i="10" s="1"/>
  <c r="H89" i="10" s="1"/>
  <c r="M88" i="10"/>
  <c r="L88" i="10"/>
  <c r="K88" i="10"/>
  <c r="J88" i="10"/>
  <c r="I88" i="10"/>
  <c r="E88" i="10"/>
  <c r="E89" i="10" s="1"/>
  <c r="D88" i="10"/>
  <c r="H87" i="10"/>
  <c r="M85" i="10"/>
  <c r="L85" i="10"/>
  <c r="K85" i="10"/>
  <c r="J85" i="10"/>
  <c r="I85" i="10"/>
  <c r="E85" i="10"/>
  <c r="D85" i="10"/>
  <c r="M84" i="10"/>
  <c r="L84" i="10"/>
  <c r="K84" i="10" a="1"/>
  <c r="K84" i="10" s="1"/>
  <c r="M83" i="10"/>
  <c r="L83" i="10"/>
  <c r="K83" i="10"/>
  <c r="J83" i="10"/>
  <c r="I83" i="10"/>
  <c r="E83" i="10"/>
  <c r="E84" i="10" s="1"/>
  <c r="D83" i="10"/>
  <c r="M76" i="10"/>
  <c r="L76" i="10"/>
  <c r="K76" i="10"/>
  <c r="J76" i="10"/>
  <c r="I76" i="10"/>
  <c r="E76" i="10"/>
  <c r="D76" i="10"/>
  <c r="M75" i="10"/>
  <c r="L75" i="10"/>
  <c r="K75" i="10" a="1"/>
  <c r="K75" i="10" s="1"/>
  <c r="M74" i="10"/>
  <c r="L74" i="10"/>
  <c r="K74" i="10"/>
  <c r="J74" i="10"/>
  <c r="I74" i="10"/>
  <c r="E74" i="10"/>
  <c r="E75" i="10" s="1"/>
  <c r="D74" i="10"/>
  <c r="M68" i="10"/>
  <c r="L68" i="10"/>
  <c r="K68" i="10"/>
  <c r="J68" i="10"/>
  <c r="I68" i="10"/>
  <c r="E68" i="10"/>
  <c r="D68" i="10"/>
  <c r="M67" i="10"/>
  <c r="L67" i="10"/>
  <c r="K67" i="10"/>
  <c r="J67" i="10" a="1"/>
  <c r="J67" i="10" s="1"/>
  <c r="H67" i="10" s="1"/>
  <c r="M66" i="10"/>
  <c r="L66" i="10"/>
  <c r="K66" i="10"/>
  <c r="J66" i="10"/>
  <c r="I66" i="10"/>
  <c r="E66" i="10"/>
  <c r="E67" i="10" s="1"/>
  <c r="D66" i="10"/>
  <c r="H65" i="10"/>
  <c r="M57" i="10"/>
  <c r="L57" i="10"/>
  <c r="K57" i="10"/>
  <c r="J57" i="10"/>
  <c r="I57" i="10"/>
  <c r="E57" i="10"/>
  <c r="D57" i="10"/>
  <c r="M56" i="10"/>
  <c r="L56" i="10"/>
  <c r="K56" i="10" a="1"/>
  <c r="K56" i="10" s="1"/>
  <c r="M55" i="10"/>
  <c r="L55" i="10"/>
  <c r="K55" i="10"/>
  <c r="J55" i="10"/>
  <c r="I55" i="10"/>
  <c r="E55" i="10"/>
  <c r="E56" i="10" s="1"/>
  <c r="D55" i="10"/>
  <c r="H54" i="10"/>
  <c r="H53" i="10"/>
  <c r="H52" i="10"/>
  <c r="H51" i="10"/>
  <c r="M49" i="10"/>
  <c r="L49" i="10"/>
  <c r="K49" i="10"/>
  <c r="J49" i="10"/>
  <c r="I49" i="10"/>
  <c r="E49" i="10"/>
  <c r="D49" i="10"/>
  <c r="M48" i="10"/>
  <c r="L48" i="10"/>
  <c r="K48" i="10"/>
  <c r="K69" i="11" s="1"/>
  <c r="H26" i="12" s="1"/>
  <c r="J48" i="10"/>
  <c r="J69" i="11" s="1"/>
  <c r="M47" i="10"/>
  <c r="L47" i="10"/>
  <c r="K47" i="10"/>
  <c r="J47" i="10"/>
  <c r="I47" i="10"/>
  <c r="E47" i="10"/>
  <c r="E48" i="10" s="1"/>
  <c r="D47" i="10"/>
  <c r="H46" i="10"/>
  <c r="M44" i="10"/>
  <c r="L44" i="10"/>
  <c r="K44" i="10"/>
  <c r="J44" i="10"/>
  <c r="I44" i="10"/>
  <c r="E44" i="10"/>
  <c r="D44" i="10"/>
  <c r="M43" i="10"/>
  <c r="L43" i="10"/>
  <c r="K43" i="10" a="1"/>
  <c r="K43" i="10" s="1"/>
  <c r="M42" i="10"/>
  <c r="L42" i="10"/>
  <c r="K42" i="10"/>
  <c r="J42" i="10"/>
  <c r="I42" i="10"/>
  <c r="E42" i="10"/>
  <c r="E43" i="10" s="1"/>
  <c r="D42" i="10"/>
  <c r="M37" i="10"/>
  <c r="L37" i="10"/>
  <c r="K37" i="10"/>
  <c r="J37" i="10"/>
  <c r="I37" i="10"/>
  <c r="E37" i="10"/>
  <c r="D37" i="10"/>
  <c r="M36" i="10"/>
  <c r="L36" i="10"/>
  <c r="K36" i="10" a="1"/>
  <c r="K36" i="10" s="1"/>
  <c r="M35" i="10"/>
  <c r="L35" i="10"/>
  <c r="K35" i="10"/>
  <c r="J35" i="10"/>
  <c r="I35" i="10"/>
  <c r="E35" i="10"/>
  <c r="E36" i="10" s="1"/>
  <c r="D35" i="10"/>
  <c r="H34" i="10"/>
  <c r="H33" i="10"/>
  <c r="H32" i="10"/>
  <c r="M30" i="10"/>
  <c r="L30" i="10"/>
  <c r="K30" i="10"/>
  <c r="J30" i="10"/>
  <c r="I30" i="10"/>
  <c r="E30" i="10"/>
  <c r="D30" i="10"/>
  <c r="M29" i="10"/>
  <c r="L29" i="10"/>
  <c r="K29" i="10"/>
  <c r="K30" i="11" s="1"/>
  <c r="H14" i="12" s="1"/>
  <c r="M28" i="10"/>
  <c r="L28" i="10"/>
  <c r="K28" i="10"/>
  <c r="J28" i="10"/>
  <c r="I28" i="10"/>
  <c r="E28" i="10"/>
  <c r="E29" i="10" s="1"/>
  <c r="D28" i="10"/>
  <c r="H27" i="10"/>
  <c r="J29" i="10" s="1"/>
  <c r="M25" i="10"/>
  <c r="L25" i="10"/>
  <c r="K25" i="10"/>
  <c r="J25" i="10"/>
  <c r="I25" i="10"/>
  <c r="E25" i="10"/>
  <c r="D25" i="10"/>
  <c r="M24" i="10"/>
  <c r="L24" i="10"/>
  <c r="K24" i="10" a="1"/>
  <c r="K24" i="10" s="1"/>
  <c r="M23" i="10"/>
  <c r="L23" i="10"/>
  <c r="K23" i="10"/>
  <c r="J23" i="10"/>
  <c r="I23" i="10"/>
  <c r="E23" i="10"/>
  <c r="E24" i="10" s="1"/>
  <c r="D23" i="10"/>
  <c r="H22" i="10"/>
  <c r="H21" i="10"/>
  <c r="H49" i="10" l="1"/>
  <c r="H77" i="11"/>
  <c r="E29" i="12" s="1"/>
  <c r="J6" i="12"/>
  <c r="H79" i="11"/>
  <c r="E31" i="12" s="1"/>
  <c r="H70" i="11"/>
  <c r="E27" i="12" s="1"/>
  <c r="H29" i="11"/>
  <c r="E13" i="12" s="1"/>
  <c r="K111" i="10"/>
  <c r="K112" i="10" s="1"/>
  <c r="H90" i="10"/>
  <c r="J109" i="10" a="1"/>
  <c r="J109" i="10" s="1"/>
  <c r="H109" i="10" s="1"/>
  <c r="H104" i="10"/>
  <c r="H63" i="11"/>
  <c r="E21" i="12" s="1"/>
  <c r="D13" i="12"/>
  <c r="H47" i="11"/>
  <c r="E19" i="12" s="1"/>
  <c r="D29" i="12"/>
  <c r="H85" i="10"/>
  <c r="D111" i="10"/>
  <c r="D112" i="10" s="1"/>
  <c r="K78" i="11"/>
  <c r="H30" i="12" s="1"/>
  <c r="L111" i="10"/>
  <c r="L112" i="10" s="1"/>
  <c r="J56" i="10" a="1"/>
  <c r="J56" i="10" s="1"/>
  <c r="H56" i="10" s="1"/>
  <c r="H74" i="10"/>
  <c r="J24" i="10" a="1"/>
  <c r="J24" i="10" s="1"/>
  <c r="H24" i="10" s="1"/>
  <c r="J84" i="10" a="1"/>
  <c r="J84" i="10" s="1"/>
  <c r="H84" i="10" s="1"/>
  <c r="M111" i="10"/>
  <c r="M112" i="10" s="1"/>
  <c r="D48" i="12"/>
  <c r="D21" i="12"/>
  <c r="H44" i="10"/>
  <c r="J36" i="10" a="1"/>
  <c r="J36" i="10" s="1"/>
  <c r="H36" i="10" s="1"/>
  <c r="H30" i="10"/>
  <c r="H28" i="10"/>
  <c r="H55" i="10"/>
  <c r="H83" i="10"/>
  <c r="J75" i="10" a="1"/>
  <c r="J75" i="10" s="1"/>
  <c r="H75" i="10" s="1"/>
  <c r="H76" i="10"/>
  <c r="H57" i="10"/>
  <c r="H37" i="10"/>
  <c r="H68" i="10"/>
  <c r="K25" i="11"/>
  <c r="H10" i="12" s="1"/>
  <c r="H42" i="10"/>
  <c r="J103" i="10" a="1"/>
  <c r="J103" i="10" s="1"/>
  <c r="H103" i="10" s="1"/>
  <c r="H25" i="10"/>
  <c r="J43" i="10" a="1"/>
  <c r="J43" i="10" s="1"/>
  <c r="H43" i="10" s="1"/>
  <c r="H102" i="10"/>
  <c r="H23" i="10"/>
  <c r="K46" i="11"/>
  <c r="H18" i="12" s="1"/>
  <c r="I111" i="10"/>
  <c r="I112" i="10" s="1"/>
  <c r="H110" i="10"/>
  <c r="K91" i="10"/>
  <c r="H108" i="10"/>
  <c r="H47" i="10"/>
  <c r="L91" i="10"/>
  <c r="K58" i="10"/>
  <c r="M91" i="10"/>
  <c r="D58" i="10"/>
  <c r="H66" i="10"/>
  <c r="I91" i="10"/>
  <c r="H35" i="10"/>
  <c r="H88" i="10"/>
  <c r="D91" i="10"/>
  <c r="L58" i="10"/>
  <c r="M58" i="10"/>
  <c r="J58" i="10"/>
  <c r="H48" i="10"/>
  <c r="C6" i="12"/>
  <c r="K64" i="11"/>
  <c r="H22" i="12" s="1"/>
  <c r="G6" i="12"/>
  <c r="G26" i="12"/>
  <c r="H69" i="11"/>
  <c r="E26" i="12" s="1"/>
  <c r="C42" i="12"/>
  <c r="D42" i="12" s="1"/>
  <c r="F6" i="12"/>
  <c r="H6" i="12"/>
  <c r="I6" i="12"/>
  <c r="J30" i="11"/>
  <c r="H29" i="10"/>
  <c r="C41" i="12"/>
  <c r="D41" i="12" s="1"/>
  <c r="H31" i="11"/>
  <c r="E15" i="12" s="1"/>
  <c r="H65" i="11"/>
  <c r="E23" i="12" s="1"/>
  <c r="E58" i="10"/>
  <c r="H26" i="11"/>
  <c r="E11" i="12" s="1"/>
  <c r="H68" i="11"/>
  <c r="E25" i="12" s="1"/>
  <c r="E111" i="10"/>
  <c r="E112" i="10" s="1"/>
  <c r="E69" i="11"/>
  <c r="D26" i="12" s="1"/>
  <c r="J91" i="10"/>
  <c r="E46" i="11"/>
  <c r="D18" i="12" s="1"/>
  <c r="E91" i="10"/>
  <c r="I58" i="10"/>
  <c r="E25" i="11"/>
  <c r="D10" i="12" s="1"/>
  <c r="H45" i="11"/>
  <c r="E17" i="12" s="1"/>
  <c r="H24" i="11"/>
  <c r="E9" i="12" s="1"/>
  <c r="C46" i="6"/>
  <c r="C45" i="6"/>
  <c r="H60" i="4"/>
  <c r="H57" i="4"/>
  <c r="H56" i="4"/>
  <c r="H55" i="4"/>
  <c r="H54" i="4"/>
  <c r="H53" i="4"/>
  <c r="H52" i="4"/>
  <c r="H51" i="4"/>
  <c r="H50" i="4"/>
  <c r="H49" i="4"/>
  <c r="H44" i="4"/>
  <c r="H40" i="4"/>
  <c r="H39" i="4"/>
  <c r="H38" i="4"/>
  <c r="H37" i="4"/>
  <c r="H35" i="4"/>
  <c r="H34" i="4"/>
  <c r="H33" i="4"/>
  <c r="H28" i="4"/>
  <c r="H23" i="4"/>
  <c r="H22" i="4"/>
  <c r="H21" i="4"/>
  <c r="E6" i="12" l="1"/>
  <c r="J25" i="11"/>
  <c r="G10" i="12" s="1"/>
  <c r="J78" i="11"/>
  <c r="H78" i="11" s="1"/>
  <c r="E30" i="12" s="1"/>
  <c r="K92" i="10"/>
  <c r="J64" i="11"/>
  <c r="H64" i="11" s="1"/>
  <c r="E22" i="12" s="1"/>
  <c r="J46" i="11"/>
  <c r="H46" i="11" s="1"/>
  <c r="E18" i="12" s="1"/>
  <c r="D92" i="10"/>
  <c r="M92" i="10"/>
  <c r="I92" i="10"/>
  <c r="J92" i="10"/>
  <c r="L92" i="10"/>
  <c r="H58" i="10"/>
  <c r="H91" i="10"/>
  <c r="H111" i="10"/>
  <c r="H112" i="10" s="1"/>
  <c r="E92" i="10"/>
  <c r="D6" i="12"/>
  <c r="D38" i="12"/>
  <c r="H30" i="11"/>
  <c r="E14" i="12" s="1"/>
  <c r="G14" i="12"/>
  <c r="C40" i="12" l="1"/>
  <c r="D40" i="12" s="1"/>
  <c r="G30" i="12"/>
  <c r="H25" i="11"/>
  <c r="E10" i="12" s="1"/>
  <c r="G18" i="12"/>
  <c r="G22" i="12"/>
  <c r="H92" i="10"/>
  <c r="H107" i="5"/>
  <c r="H106" i="5"/>
  <c r="H100" i="5"/>
  <c r="H101" i="5"/>
  <c r="H99" i="5"/>
  <c r="H79" i="5"/>
  <c r="H80" i="5"/>
  <c r="H81" i="5"/>
  <c r="H82" i="5"/>
  <c r="H78" i="5"/>
  <c r="J84" i="5" s="1" a="1"/>
  <c r="J84" i="5" s="1"/>
  <c r="K75" i="5" a="1"/>
  <c r="K75" i="5" s="1"/>
  <c r="K56" i="5" a="1"/>
  <c r="K56" i="5" s="1"/>
  <c r="K109" i="5" a="1"/>
  <c r="K109" i="5" s="1"/>
  <c r="K43" i="5" a="1"/>
  <c r="K43" i="5" s="1"/>
  <c r="K36" i="5" a="1"/>
  <c r="K36" i="5" s="1"/>
  <c r="K29" i="5"/>
  <c r="K30" i="4" s="1"/>
  <c r="K48" i="5"/>
  <c r="K67" i="4" s="1"/>
  <c r="K67" i="5"/>
  <c r="K89" i="5"/>
  <c r="K103" i="5" a="1"/>
  <c r="K103" i="5" s="1"/>
  <c r="K24" i="5" a="1"/>
  <c r="K24" i="5" s="1"/>
  <c r="K25" i="4" s="1"/>
  <c r="K84" i="5" a="1"/>
  <c r="K84" i="5" s="1"/>
  <c r="H72" i="5"/>
  <c r="H87" i="5"/>
  <c r="J109" i="5" l="1" a="1"/>
  <c r="J109" i="5" s="1"/>
  <c r="K46" i="4"/>
  <c r="K62" i="4"/>
  <c r="K76" i="4"/>
  <c r="J103" i="5" a="1"/>
  <c r="J103" i="5" s="1"/>
  <c r="J89" i="5" a="1"/>
  <c r="J89" i="5" s="1"/>
  <c r="J75" i="5" a="1"/>
  <c r="J75" i="5" s="1"/>
  <c r="J48" i="5"/>
  <c r="H40" i="5"/>
  <c r="H41" i="5"/>
  <c r="H39" i="5"/>
  <c r="H33" i="5"/>
  <c r="H34" i="5"/>
  <c r="H32" i="5"/>
  <c r="H27" i="5"/>
  <c r="J29" i="5" s="1"/>
  <c r="J30" i="4" s="1"/>
  <c r="H46" i="5"/>
  <c r="M49" i="5"/>
  <c r="I49" i="5"/>
  <c r="E49" i="5"/>
  <c r="M48" i="5"/>
  <c r="L48" i="5"/>
  <c r="M47" i="5"/>
  <c r="L47" i="5"/>
  <c r="K47" i="5"/>
  <c r="J47" i="5"/>
  <c r="I47" i="5"/>
  <c r="E47" i="5"/>
  <c r="E48" i="5" s="1"/>
  <c r="D47" i="5"/>
  <c r="H22" i="5"/>
  <c r="I23" i="5"/>
  <c r="H21" i="5"/>
  <c r="J24" i="5" s="1" a="1"/>
  <c r="J24" i="5" s="1"/>
  <c r="M25" i="5"/>
  <c r="L25" i="5"/>
  <c r="K25" i="5"/>
  <c r="J25" i="5"/>
  <c r="I25" i="5"/>
  <c r="E25" i="5"/>
  <c r="D25" i="5"/>
  <c r="M24" i="5"/>
  <c r="L24" i="5"/>
  <c r="M23" i="5"/>
  <c r="L23" i="5"/>
  <c r="K23" i="5"/>
  <c r="J23" i="5"/>
  <c r="E23" i="5"/>
  <c r="E24" i="5" s="1"/>
  <c r="D23" i="5"/>
  <c r="H48" i="5" l="1"/>
  <c r="J67" i="4"/>
  <c r="J43" i="5" a="1"/>
  <c r="J43" i="5" s="1"/>
  <c r="J62" i="4" s="1"/>
  <c r="J36" i="5" a="1"/>
  <c r="J36" i="5" s="1"/>
  <c r="J46" i="4" s="1"/>
  <c r="H47" i="5"/>
  <c r="H24" i="5"/>
  <c r="D49" i="5"/>
  <c r="K49" i="5"/>
  <c r="L49" i="5"/>
  <c r="J49" i="5"/>
  <c r="H49" i="5" s="1"/>
  <c r="H25" i="5"/>
  <c r="H23" i="5"/>
  <c r="H65" i="5" l="1"/>
  <c r="J67" i="5" s="1" a="1"/>
  <c r="J67" i="5" s="1"/>
  <c r="J25" i="4" s="1"/>
  <c r="M90" i="5" l="1"/>
  <c r="M89" i="5"/>
  <c r="M88" i="5"/>
  <c r="L90" i="5"/>
  <c r="K90" i="5"/>
  <c r="J90" i="5"/>
  <c r="I90" i="5"/>
  <c r="E90" i="5"/>
  <c r="D90" i="5"/>
  <c r="L89" i="5"/>
  <c r="L88" i="5"/>
  <c r="K88" i="5"/>
  <c r="J88" i="5"/>
  <c r="I88" i="5"/>
  <c r="E88" i="5"/>
  <c r="E89" i="5" s="1"/>
  <c r="D88" i="5"/>
  <c r="H89" i="5"/>
  <c r="H88" i="5" l="1"/>
  <c r="H14" i="6"/>
  <c r="H90" i="5"/>
  <c r="D49" i="6" l="1"/>
  <c r="H72" i="4" l="1"/>
  <c r="D48" i="6" l="1"/>
  <c r="M77" i="4" l="1"/>
  <c r="M76" i="4"/>
  <c r="M75" i="4"/>
  <c r="M68" i="4"/>
  <c r="M67" i="4"/>
  <c r="M66" i="4"/>
  <c r="M63" i="4"/>
  <c r="M62" i="4"/>
  <c r="M61" i="4"/>
  <c r="M47" i="4"/>
  <c r="M46" i="4"/>
  <c r="M45" i="4"/>
  <c r="M31" i="4"/>
  <c r="M30" i="4"/>
  <c r="M29" i="4"/>
  <c r="M26" i="4"/>
  <c r="M25" i="4"/>
  <c r="M24" i="4"/>
  <c r="J6" i="6" l="1"/>
  <c r="M110" i="5"/>
  <c r="M109" i="5"/>
  <c r="M108" i="5"/>
  <c r="M104" i="5"/>
  <c r="M103" i="5"/>
  <c r="M102" i="5"/>
  <c r="M111" i="5" s="1"/>
  <c r="M85" i="5"/>
  <c r="M84" i="5"/>
  <c r="M83" i="5"/>
  <c r="M76" i="5"/>
  <c r="M75" i="5"/>
  <c r="M74" i="5"/>
  <c r="M68" i="5"/>
  <c r="M67" i="5"/>
  <c r="M66" i="5"/>
  <c r="M57" i="5"/>
  <c r="M56" i="5"/>
  <c r="M55" i="5"/>
  <c r="M44" i="5"/>
  <c r="M43" i="5"/>
  <c r="M42" i="5"/>
  <c r="M37" i="5"/>
  <c r="M36" i="5"/>
  <c r="M35" i="5"/>
  <c r="M30" i="5"/>
  <c r="M29" i="5"/>
  <c r="M28" i="5"/>
  <c r="M91" i="5" l="1"/>
  <c r="M58" i="5"/>
  <c r="M112" i="5"/>
  <c r="M92" i="5" l="1"/>
  <c r="J102" i="5"/>
  <c r="L68" i="5"/>
  <c r="K68" i="5"/>
  <c r="J68" i="5"/>
  <c r="I68" i="5"/>
  <c r="E68" i="5"/>
  <c r="D68" i="5"/>
  <c r="L67" i="5"/>
  <c r="L66" i="5"/>
  <c r="K66" i="5"/>
  <c r="J66" i="5"/>
  <c r="I66" i="5"/>
  <c r="E66" i="5"/>
  <c r="D66" i="5"/>
  <c r="L44" i="5"/>
  <c r="K44" i="5"/>
  <c r="J44" i="5"/>
  <c r="I44" i="5"/>
  <c r="E44" i="5"/>
  <c r="D44" i="5"/>
  <c r="L43" i="5"/>
  <c r="L42" i="5"/>
  <c r="K42" i="5"/>
  <c r="J42" i="5"/>
  <c r="I42" i="5"/>
  <c r="E42" i="5"/>
  <c r="E43" i="5" s="1"/>
  <c r="D42" i="5"/>
  <c r="H43" i="5"/>
  <c r="E67" i="5" l="1"/>
  <c r="H67" i="5"/>
  <c r="H42" i="5"/>
  <c r="H68" i="5"/>
  <c r="H66" i="5"/>
  <c r="H44" i="5"/>
  <c r="H54" i="5" l="1"/>
  <c r="H53" i="5"/>
  <c r="H52" i="5"/>
  <c r="H51" i="5"/>
  <c r="E61" i="4"/>
  <c r="E62" i="4" s="1"/>
  <c r="K45" i="4"/>
  <c r="H17" i="6" s="1"/>
  <c r="L46" i="4"/>
  <c r="I45" i="4"/>
  <c r="J45" i="4"/>
  <c r="L45" i="4"/>
  <c r="I47" i="4"/>
  <c r="J47" i="4"/>
  <c r="G19" i="6" s="1"/>
  <c r="K47" i="4"/>
  <c r="H19" i="6" s="1"/>
  <c r="L47" i="4"/>
  <c r="E47" i="4"/>
  <c r="E45" i="4"/>
  <c r="E46" i="4" s="1"/>
  <c r="D47" i="4"/>
  <c r="D45" i="4"/>
  <c r="D26" i="4"/>
  <c r="L110" i="5"/>
  <c r="K110" i="5"/>
  <c r="J110" i="5"/>
  <c r="I110" i="5"/>
  <c r="E110" i="5"/>
  <c r="D110" i="5"/>
  <c r="L109" i="5"/>
  <c r="L108" i="5"/>
  <c r="K108" i="5"/>
  <c r="J108" i="5"/>
  <c r="J111" i="5" s="1"/>
  <c r="I108" i="5"/>
  <c r="E108" i="5"/>
  <c r="E109" i="5" s="1"/>
  <c r="D108" i="5"/>
  <c r="L104" i="5"/>
  <c r="K104" i="5"/>
  <c r="J104" i="5"/>
  <c r="I104" i="5"/>
  <c r="E104" i="5"/>
  <c r="D104" i="5"/>
  <c r="L103" i="5"/>
  <c r="H103" i="5"/>
  <c r="L102" i="5"/>
  <c r="K102" i="5"/>
  <c r="I102" i="5"/>
  <c r="E102" i="5"/>
  <c r="D102" i="5"/>
  <c r="L85" i="5"/>
  <c r="K85" i="5"/>
  <c r="J85" i="5"/>
  <c r="I85" i="5"/>
  <c r="E85" i="5"/>
  <c r="D85" i="5"/>
  <c r="L84" i="5"/>
  <c r="L83" i="5"/>
  <c r="K83" i="5"/>
  <c r="J83" i="5"/>
  <c r="I83" i="5"/>
  <c r="E83" i="5"/>
  <c r="D83" i="5"/>
  <c r="L76" i="5"/>
  <c r="K76" i="5"/>
  <c r="J76" i="5"/>
  <c r="I76" i="5"/>
  <c r="E76" i="5"/>
  <c r="D76" i="5"/>
  <c r="L75" i="5"/>
  <c r="L74" i="5"/>
  <c r="K74" i="5"/>
  <c r="J74" i="5"/>
  <c r="I74" i="5"/>
  <c r="E74" i="5"/>
  <c r="D74" i="5"/>
  <c r="L57" i="5"/>
  <c r="K57" i="5"/>
  <c r="J57" i="5"/>
  <c r="I57" i="5"/>
  <c r="E57" i="5"/>
  <c r="D57" i="5"/>
  <c r="L56" i="5"/>
  <c r="L55" i="5"/>
  <c r="K55" i="5"/>
  <c r="J55" i="5"/>
  <c r="I55" i="5"/>
  <c r="E55" i="5"/>
  <c r="E56" i="5" s="1"/>
  <c r="D55" i="5"/>
  <c r="L37" i="5"/>
  <c r="K37" i="5"/>
  <c r="J37" i="5"/>
  <c r="I37" i="5"/>
  <c r="E37" i="5"/>
  <c r="D37" i="5"/>
  <c r="L36" i="5"/>
  <c r="L35" i="5"/>
  <c r="K35" i="5"/>
  <c r="J35" i="5"/>
  <c r="I35" i="5"/>
  <c r="E35" i="5"/>
  <c r="E36" i="5" s="1"/>
  <c r="D35" i="5"/>
  <c r="L30" i="5"/>
  <c r="K30" i="5"/>
  <c r="J30" i="5"/>
  <c r="I30" i="5"/>
  <c r="E30" i="5"/>
  <c r="D30" i="5"/>
  <c r="L29" i="5"/>
  <c r="L28" i="5"/>
  <c r="K28" i="5"/>
  <c r="J28" i="5"/>
  <c r="I28" i="5"/>
  <c r="E28" i="5"/>
  <c r="D28" i="5"/>
  <c r="H10" i="6"/>
  <c r="I63" i="4"/>
  <c r="J63" i="4"/>
  <c r="G23" i="6" s="1"/>
  <c r="K63" i="4"/>
  <c r="H23" i="6" s="1"/>
  <c r="L63" i="4"/>
  <c r="L62" i="4"/>
  <c r="J61" i="4"/>
  <c r="K61" i="4"/>
  <c r="H21" i="6" s="1"/>
  <c r="L61" i="4"/>
  <c r="I61" i="4"/>
  <c r="E63" i="4"/>
  <c r="D63" i="4"/>
  <c r="D61" i="4"/>
  <c r="L68" i="4"/>
  <c r="K68" i="4"/>
  <c r="H27" i="6" s="1"/>
  <c r="J68" i="4"/>
  <c r="G27" i="6" s="1"/>
  <c r="I68" i="4"/>
  <c r="E68" i="4"/>
  <c r="D68" i="4"/>
  <c r="L67" i="4"/>
  <c r="H26" i="6"/>
  <c r="H67" i="4"/>
  <c r="L66" i="4"/>
  <c r="K66" i="4"/>
  <c r="H25" i="6" s="1"/>
  <c r="J66" i="4"/>
  <c r="I66" i="4"/>
  <c r="E66" i="4"/>
  <c r="E67" i="4" s="1"/>
  <c r="D66" i="4"/>
  <c r="L77" i="4"/>
  <c r="K77" i="4"/>
  <c r="H31" i="6" s="1"/>
  <c r="J77" i="4"/>
  <c r="G31" i="6" s="1"/>
  <c r="I77" i="4"/>
  <c r="E77" i="4"/>
  <c r="D77" i="4"/>
  <c r="L76" i="4"/>
  <c r="H30" i="6"/>
  <c r="L75" i="4"/>
  <c r="K75" i="4"/>
  <c r="H29" i="6" s="1"/>
  <c r="J75" i="4"/>
  <c r="I75" i="4"/>
  <c r="E75" i="4"/>
  <c r="E76" i="4" s="1"/>
  <c r="D75" i="4"/>
  <c r="C41" i="6" s="1"/>
  <c r="L31" i="4"/>
  <c r="K31" i="4"/>
  <c r="H15" i="6" s="1"/>
  <c r="J31" i="4"/>
  <c r="G15" i="6" s="1"/>
  <c r="I31" i="4"/>
  <c r="E31" i="4"/>
  <c r="D31" i="4"/>
  <c r="L30" i="4"/>
  <c r="L29" i="4"/>
  <c r="K29" i="4"/>
  <c r="H13" i="6" s="1"/>
  <c r="J29" i="4"/>
  <c r="I29" i="4"/>
  <c r="E29" i="4"/>
  <c r="E30" i="4" s="1"/>
  <c r="D29" i="4"/>
  <c r="I24" i="4"/>
  <c r="J24" i="4"/>
  <c r="K24" i="4"/>
  <c r="H9" i="6" s="1"/>
  <c r="L25" i="4"/>
  <c r="L24" i="4"/>
  <c r="I26" i="4"/>
  <c r="J26" i="4"/>
  <c r="G11" i="6" s="1"/>
  <c r="K26" i="4"/>
  <c r="H11" i="6" s="1"/>
  <c r="L26" i="4"/>
  <c r="E26" i="4"/>
  <c r="E24" i="4"/>
  <c r="E25" i="4" s="1"/>
  <c r="D24" i="4"/>
  <c r="E111" i="5" l="1"/>
  <c r="I111" i="5"/>
  <c r="I112" i="5" s="1"/>
  <c r="K111" i="5"/>
  <c r="L111" i="5"/>
  <c r="D111" i="5"/>
  <c r="D91" i="5"/>
  <c r="L91" i="5"/>
  <c r="I91" i="5"/>
  <c r="J91" i="5"/>
  <c r="K91" i="5"/>
  <c r="E75" i="5"/>
  <c r="E91" i="5"/>
  <c r="J56" i="5" a="1"/>
  <c r="J56" i="5" s="1"/>
  <c r="J76" i="4" s="1"/>
  <c r="D58" i="5"/>
  <c r="E29" i="5"/>
  <c r="E58" i="5"/>
  <c r="I58" i="5"/>
  <c r="J58" i="5"/>
  <c r="K58" i="5"/>
  <c r="L58" i="5"/>
  <c r="H76" i="5"/>
  <c r="H37" i="5"/>
  <c r="H77" i="4"/>
  <c r="H47" i="4"/>
  <c r="H63" i="4"/>
  <c r="H68" i="4"/>
  <c r="H26" i="4"/>
  <c r="H57" i="5"/>
  <c r="H104" i="5"/>
  <c r="D112" i="5"/>
  <c r="L112" i="5"/>
  <c r="K112" i="5"/>
  <c r="J112" i="5"/>
  <c r="E103" i="5"/>
  <c r="E112" i="5"/>
  <c r="E84" i="5"/>
  <c r="D41" i="6"/>
  <c r="H22" i="6"/>
  <c r="H29" i="5"/>
  <c r="H18" i="6"/>
  <c r="H66" i="4"/>
  <c r="H29" i="4"/>
  <c r="H75" i="5"/>
  <c r="H109" i="5"/>
  <c r="H35" i="5"/>
  <c r="H110" i="5"/>
  <c r="H85" i="5"/>
  <c r="H74" i="5"/>
  <c r="H108" i="5"/>
  <c r="H55" i="5"/>
  <c r="H84" i="5"/>
  <c r="H83" i="5"/>
  <c r="H30" i="5"/>
  <c r="H6" i="6"/>
  <c r="D9" i="6"/>
  <c r="G26" i="6"/>
  <c r="H102" i="5"/>
  <c r="H111" i="5" s="1"/>
  <c r="H28" i="5"/>
  <c r="H75" i="4"/>
  <c r="H31" i="4"/>
  <c r="H61" i="4"/>
  <c r="H91" i="5" l="1"/>
  <c r="H56" i="5"/>
  <c r="H58" i="5"/>
  <c r="H112" i="5"/>
  <c r="I92" i="5"/>
  <c r="L92" i="5"/>
  <c r="E92" i="5"/>
  <c r="H36" i="5"/>
  <c r="K92" i="5"/>
  <c r="J92" i="5"/>
  <c r="D46" i="6"/>
  <c r="D45" i="6"/>
  <c r="C54" i="6"/>
  <c r="F30" i="6"/>
  <c r="I30" i="6"/>
  <c r="D29" i="6"/>
  <c r="D30" i="6"/>
  <c r="D31" i="6"/>
  <c r="F26" i="6"/>
  <c r="E26" i="6"/>
  <c r="D25" i="6"/>
  <c r="D26" i="6"/>
  <c r="D27" i="6"/>
  <c r="F22" i="6"/>
  <c r="D21" i="6"/>
  <c r="D22" i="6"/>
  <c r="D23" i="6"/>
  <c r="F18" i="6"/>
  <c r="D17" i="6"/>
  <c r="D18" i="6"/>
  <c r="D19" i="6"/>
  <c r="F14" i="6"/>
  <c r="D13" i="6"/>
  <c r="D14" i="6"/>
  <c r="D15" i="6"/>
  <c r="F10" i="6"/>
  <c r="D10" i="6"/>
  <c r="D11" i="6"/>
  <c r="F31" i="6"/>
  <c r="I31" i="6"/>
  <c r="E31" i="6"/>
  <c r="C31" i="6"/>
  <c r="I26" i="6"/>
  <c r="F27" i="6"/>
  <c r="I27" i="6"/>
  <c r="E27" i="6"/>
  <c r="I22" i="6"/>
  <c r="F23" i="6"/>
  <c r="I23" i="6"/>
  <c r="C23" i="6"/>
  <c r="I18" i="6"/>
  <c r="F19" i="6"/>
  <c r="I19" i="6"/>
  <c r="E19" i="6"/>
  <c r="F15" i="6"/>
  <c r="I15" i="6"/>
  <c r="E15" i="6"/>
  <c r="C19" i="6"/>
  <c r="I14" i="6"/>
  <c r="C14" i="6"/>
  <c r="C13" i="6"/>
  <c r="C39" i="6" s="1"/>
  <c r="D39" i="6" s="1"/>
  <c r="F13" i="6"/>
  <c r="G13" i="6"/>
  <c r="I13" i="6"/>
  <c r="I10" i="6"/>
  <c r="F11" i="6"/>
  <c r="I11" i="6"/>
  <c r="H92" i="5" l="1"/>
  <c r="H45" i="4"/>
  <c r="D6" i="6"/>
  <c r="C40" i="6" s="1"/>
  <c r="D40" i="6" s="1"/>
  <c r="C27" i="6"/>
  <c r="H46" i="4" l="1"/>
  <c r="E18" i="6" s="1"/>
  <c r="G18" i="6"/>
  <c r="C21" i="6"/>
  <c r="H65" i="4"/>
  <c r="C30" i="6"/>
  <c r="I29" i="6"/>
  <c r="G29" i="6"/>
  <c r="F29" i="6"/>
  <c r="C29" i="6"/>
  <c r="H74" i="4"/>
  <c r="H71" i="4"/>
  <c r="H73" i="4"/>
  <c r="H70" i="4"/>
  <c r="C26" i="6"/>
  <c r="I25" i="6"/>
  <c r="G25" i="6"/>
  <c r="F25" i="6"/>
  <c r="C25" i="6"/>
  <c r="C43" i="6" s="1"/>
  <c r="D43" i="6" s="1"/>
  <c r="C22" i="6"/>
  <c r="I21" i="6"/>
  <c r="G21" i="6"/>
  <c r="F21" i="6"/>
  <c r="C18" i="6"/>
  <c r="I17" i="6"/>
  <c r="G17" i="6"/>
  <c r="F17" i="6"/>
  <c r="C15" i="6"/>
  <c r="C11" i="6"/>
  <c r="C10" i="6"/>
  <c r="I9" i="6"/>
  <c r="G9" i="6"/>
  <c r="F9" i="6"/>
  <c r="C9" i="6"/>
  <c r="G14" i="6" l="1"/>
  <c r="G10" i="6"/>
  <c r="H24" i="4"/>
  <c r="E9" i="6" s="1"/>
  <c r="G30" i="6"/>
  <c r="E23" i="6"/>
  <c r="E11" i="6"/>
  <c r="C17" i="6"/>
  <c r="C6" i="6" s="1"/>
  <c r="C42" i="6"/>
  <c r="D42" i="6" s="1"/>
  <c r="F6" i="6"/>
  <c r="G6" i="6"/>
  <c r="I6" i="6"/>
  <c r="E13" i="6"/>
  <c r="D92" i="5"/>
  <c r="E25" i="6"/>
  <c r="E29" i="6"/>
  <c r="E17" i="6"/>
  <c r="E21" i="6"/>
  <c r="H30" i="4" l="1"/>
  <c r="E14" i="6" s="1"/>
  <c r="G22" i="6"/>
  <c r="H25" i="4"/>
  <c r="E10" i="6" s="1"/>
  <c r="H62" i="4"/>
  <c r="E22" i="6" s="1"/>
  <c r="H76" i="4"/>
  <c r="E30" i="6" s="1"/>
  <c r="E6" i="6"/>
  <c r="D38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<sst xmlns="http://schemas.openxmlformats.org/spreadsheetml/2006/main" count="1142" uniqueCount="136">
  <si>
    <t>PLAN STUDIÓW</t>
  </si>
  <si>
    <t>KIERUNKU INFORMATYKA</t>
  </si>
  <si>
    <t>W ZAKRESIE: DATA SCIENCE W PRAKTYCE</t>
  </si>
  <si>
    <r>
      <t xml:space="preserve">Obowiązuje od cyklu: </t>
    </r>
    <r>
      <rPr>
        <sz val="11"/>
        <rFont val="Calibri"/>
        <family val="2"/>
        <charset val="238"/>
        <scheme val="minor"/>
      </rPr>
      <t>2024 Z</t>
    </r>
  </si>
  <si>
    <r>
      <t xml:space="preserve">Poziom studiów: </t>
    </r>
    <r>
      <rPr>
        <sz val="11"/>
        <rFont val="Calibri"/>
        <family val="2"/>
        <charset val="238"/>
        <scheme val="minor"/>
      </rPr>
      <t>studia drugiego stopnia</t>
    </r>
  </si>
  <si>
    <r>
      <t xml:space="preserve">Profil kształcenia: </t>
    </r>
    <r>
      <rPr>
        <sz val="11"/>
        <rFont val="Calibri"/>
        <family val="2"/>
        <charset val="238"/>
        <scheme val="minor"/>
      </rPr>
      <t>ogólnoakademicki</t>
    </r>
  </si>
  <si>
    <r>
      <t xml:space="preserve">Forma studiów: </t>
    </r>
    <r>
      <rPr>
        <sz val="11"/>
        <rFont val="Calibri"/>
        <family val="2"/>
        <charset val="238"/>
        <scheme val="minor"/>
      </rPr>
      <t>stacjonarne</t>
    </r>
  </si>
  <si>
    <r>
      <t xml:space="preserve">Liczba semestrów: </t>
    </r>
    <r>
      <rPr>
        <sz val="11"/>
        <rFont val="Calibri"/>
        <family val="2"/>
        <charset val="238"/>
        <scheme val="minor"/>
      </rPr>
      <t>3</t>
    </r>
  </si>
  <si>
    <r>
      <t xml:space="preserve">Dziedzina/y nauki/dyscyplina/y naukowa/e lub artystyczna/e: </t>
    </r>
    <r>
      <rPr>
        <sz val="11"/>
        <rFont val="Calibri"/>
        <family val="2"/>
        <charset val="238"/>
        <scheme val="minor"/>
      </rPr>
      <t>dziedzina nauk ścisłych i przyrodniczych / dyscyplina naukowa informatyka;</t>
    </r>
  </si>
  <si>
    <t>dziedzina nauk inżynieryjno-technicznych / dyscyplina informatyka techniczna i telekomunikacja</t>
  </si>
  <si>
    <t>Rok studiów: 1, semestr: 1</t>
  </si>
  <si>
    <t>Lp.</t>
  </si>
  <si>
    <t>Nazwa przedmiotu/grupy zajęć</t>
  </si>
  <si>
    <t>Semestr</t>
  </si>
  <si>
    <t>Liczba punktów ECTS</t>
  </si>
  <si>
    <t>Punkty ECTS za zajęcia praktyczne</t>
  </si>
  <si>
    <t>Forma zaliczenia</t>
  </si>
  <si>
    <t>Status przedmiotu: obligatoryjny lub fakultatywny</t>
  </si>
  <si>
    <t>Liczba godzin realizowanych z bezpośrednim udziałem nauczyciela akademickiego lub innej osoby prowadzącej zajęcia</t>
  </si>
  <si>
    <t>Praktyka</t>
  </si>
  <si>
    <t>Praca dyplomowa</t>
  </si>
  <si>
    <t>ogółem zajęcia dydaktyczne</t>
  </si>
  <si>
    <t>wykład</t>
  </si>
  <si>
    <t>ćwiczenia</t>
  </si>
  <si>
    <t>inne</t>
  </si>
  <si>
    <t>Grupa treści</t>
  </si>
  <si>
    <t>I - WYMAGANIA OGÓLNE</t>
  </si>
  <si>
    <t>Przedmiot z zakresu nauk humanistycznych lub z zakresu nauk społecznych 1</t>
  </si>
  <si>
    <t>zal. z oc.</t>
  </si>
  <si>
    <t>f</t>
  </si>
  <si>
    <t>Specjalistyczne warsztaty z języka obcego</t>
  </si>
  <si>
    <t>Liczba punktów ECTS/godz. dyd. (ogółem)</t>
  </si>
  <si>
    <t>x</t>
  </si>
  <si>
    <t>Liczba punktów ECTS/godz. dyd. (zajęcia praktyczne)</t>
  </si>
  <si>
    <t>Liczba punktów ECTS/godz. dyd. (przedmioty fakultatywne)</t>
  </si>
  <si>
    <t>II - PODSTAWOWYCH</t>
  </si>
  <si>
    <t>Repetytorium matematyki w Data Science</t>
  </si>
  <si>
    <t>egz.</t>
  </si>
  <si>
    <t>o</t>
  </si>
  <si>
    <t>III - KIERUNKOWYCH</t>
  </si>
  <si>
    <t>Historia informatyki</t>
  </si>
  <si>
    <t>Logika dla informatyków</t>
  </si>
  <si>
    <t>Seminarium magisterskie 1</t>
  </si>
  <si>
    <t>IV - ZWIĄZANYCH Z ZAKRESEM KSZTAŁCENIA</t>
  </si>
  <si>
    <t>Zaawansowany język Python</t>
  </si>
  <si>
    <t>Źródła i reprezentacja danych</t>
  </si>
  <si>
    <t>Warsztat badacza danych</t>
  </si>
  <si>
    <t>V - PRAKTYKA</t>
  </si>
  <si>
    <t>Praktyka zawodowa</t>
  </si>
  <si>
    <t>VI - INNE</t>
  </si>
  <si>
    <t>Ergonomia</t>
  </si>
  <si>
    <t>zal.</t>
  </si>
  <si>
    <t>Etykieta</t>
  </si>
  <si>
    <t>Ochrona własności intelektualnej</t>
  </si>
  <si>
    <t>Szkolenie w zakresie bezpieczeństwa i higieny pracy</t>
  </si>
  <si>
    <t>Liczba punktów ECTS/godz. dyd. w semestrze 1</t>
  </si>
  <si>
    <t>Rok studiów: 1, semestr: 2</t>
  </si>
  <si>
    <t>Przedmiot z zakresu nauk humanistycznych lub z zakresu nauk społecznych 2</t>
  </si>
  <si>
    <t>Elementy informatyki współczesnej</t>
  </si>
  <si>
    <t>Seminarium magisterskie 2</t>
  </si>
  <si>
    <t>Symulacje komputerowe</t>
  </si>
  <si>
    <t>Systemy sztucznej inteligencji</t>
  </si>
  <si>
    <t>Analiza dużych zbiorów danych</t>
  </si>
  <si>
    <t>Metody matematyczne w uczeniu maszynowym</t>
  </si>
  <si>
    <t>Programowanie GPU</t>
  </si>
  <si>
    <t>Wizualizacja i eksploracja danych</t>
  </si>
  <si>
    <t>Zaawansowana robotyka inteligentna</t>
  </si>
  <si>
    <t>Informacja patentowa</t>
  </si>
  <si>
    <t>Liczba punktów ECTS/godz. dyd. w semestrze 2</t>
  </si>
  <si>
    <t>Liczba punktów ECTS/godz. dyd. na I roku studiów</t>
  </si>
  <si>
    <t>Rok studiów: 2, semestr: 3</t>
  </si>
  <si>
    <t>Przedmiot do wyboru 2</t>
  </si>
  <si>
    <t>Seminarium magisterskie 3</t>
  </si>
  <si>
    <t>Przedmiot do wyboru 1</t>
  </si>
  <si>
    <t>Zaawansowane metody uczenia maszynowego</t>
  </si>
  <si>
    <t>Liczba punktów ECTS/godz. dyd. w semestrze 3</t>
  </si>
  <si>
    <t>Liczba punktów ECTS/godz. dyd. na II roku studiów</t>
  </si>
  <si>
    <t>Lista przedmiotów do wyboru</t>
  </si>
  <si>
    <t>I</t>
  </si>
  <si>
    <t>Przedmiot z zakresu nauk humanistycznych lub z zakresu nauk społecznych 1, 2</t>
  </si>
  <si>
    <t>Etyczne podstawy profesjonalizmu</t>
  </si>
  <si>
    <t>Etyka i kultura języka</t>
  </si>
  <si>
    <t>Komunikacja interpersonalna</t>
  </si>
  <si>
    <t>Prawo autorskie</t>
  </si>
  <si>
    <t>Prawo pracy</t>
  </si>
  <si>
    <t>II</t>
  </si>
  <si>
    <t>Modelowanie wyjaśniające w Data Science</t>
  </si>
  <si>
    <t>Programowanie w języku R</t>
  </si>
  <si>
    <t>III</t>
  </si>
  <si>
    <t>Selected applications of computer science</t>
  </si>
  <si>
    <t>Wybrane zastosowania informatyki</t>
  </si>
  <si>
    <t>9a</t>
  </si>
  <si>
    <t>9b</t>
  </si>
  <si>
    <t>Ochrona  własności intelektualnej</t>
  </si>
  <si>
    <t>Szkolenie z bezpieczeństwa i higieny pracy</t>
  </si>
  <si>
    <t>Tabela podsumowująca plan</t>
  </si>
  <si>
    <t>Liczba punktów ECTS/godz. dyd. w planie studiów</t>
  </si>
  <si>
    <t>Punkty ECTS sumaryczne wskaźniki ilościowe, w tym zajęcia:</t>
  </si>
  <si>
    <t>Punkty ECTS</t>
  </si>
  <si>
    <t>Liczba</t>
  </si>
  <si>
    <t>%</t>
  </si>
  <si>
    <t>Ogółem - plan studiów</t>
  </si>
  <si>
    <t>wymagające bezpośredniego udziału nauczyciela akademickiego lub innych osób prowadzących zajęcia</t>
  </si>
  <si>
    <t>z zakresu nauk podstawowych</t>
  </si>
  <si>
    <t>o charakterze praktycznym (laboratoryjne, projektowe, warsztatowe)</t>
  </si>
  <si>
    <t>ogólnouczelniane lub realizowane na innym kierunku</t>
  </si>
  <si>
    <t>zajęcia do wyboru - co najmniej 30% punktów ECTS</t>
  </si>
  <si>
    <t>wymiar praktyk</t>
  </si>
  <si>
    <t>zajęcia z wychowania fizycznego</t>
  </si>
  <si>
    <t>-</t>
  </si>
  <si>
    <t>zajęcia z języka obcego</t>
  </si>
  <si>
    <t>przedmioty z dziedziny nauk humanistycznych lub nauk społecznych</t>
  </si>
  <si>
    <t>zajęcia kształtujące umiejętności praktyczne (dotyczy profilu praktycznego)</t>
  </si>
  <si>
    <t>zajęcia związane z prowadzoną w uczelni działalnością naukową w dyscyplinie/ach, do których przyporządkowano kierunek studiów (dotyczy profilu ogólnoakademickiego)</t>
  </si>
  <si>
    <t>zajęcia z wykorzystaniem metod i technik kształcenia na odległość</t>
  </si>
  <si>
    <t>Procentowy udział pkt ECTS dla każdej z dyscyplin naukowych w łącznej liczbie punktów ECTS</t>
  </si>
  <si>
    <t>Informatyka</t>
  </si>
  <si>
    <t>Informatyka techniczna i telekomunikacja</t>
  </si>
  <si>
    <t>Ogółem:</t>
  </si>
  <si>
    <t>W ZAKRESIE: PROJEKTOWANIE SYSTEMÓW INFORMATYCZNYCH I SIECI KOMPUTEROWYCH</t>
  </si>
  <si>
    <t>Matematyczne modelowanie systemów</t>
  </si>
  <si>
    <t>Metody programowania matematycznego</t>
  </si>
  <si>
    <t>Zaawansowane programowanie obiektowe</t>
  </si>
  <si>
    <t>Informatyka praktyczna</t>
  </si>
  <si>
    <t>Podstawy informatycznych systemów zarządzania</t>
  </si>
  <si>
    <t>Projektowanie sieci komputerowych</t>
  </si>
  <si>
    <t>Projektowanie systemów komputerowych</t>
  </si>
  <si>
    <t>Przedmiot do wyboru 3</t>
  </si>
  <si>
    <t>Zaawansowane aplikacje internetowe</t>
  </si>
  <si>
    <t>Programowanie równoległe i współbieżne</t>
  </si>
  <si>
    <t>Zaawansowane systemy baz danych</t>
  </si>
  <si>
    <t>IV</t>
  </si>
  <si>
    <t>Linux w praktyce</t>
  </si>
  <si>
    <t>Zaawansowane sieci komputerowe</t>
  </si>
  <si>
    <t>8a</t>
  </si>
  <si>
    <t>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</si>
</sst>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2" fontId="0" fillId="0" borderId="1" xfId="0" applyNumberForma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8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C404FC85-602D-433D-B446-87A5ED03B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75EC-4359-4BB8-9BB5-463C01CA9738}">
  <dimension ref="A1:O128"/>
  <sheetViews>
    <sheetView tabSelected="1" zoomScaleNormal="100" workbookViewId="0">
      <selection activeCell="B10" sqref="B10"/>
    </sheetView>
  </sheetViews>
  <sheetFormatPr defaultColWidth="8.88671875" defaultRowHeight="14.4" x14ac:dyDescent="0.3"/>
  <cols>
    <col min="1" max="1" width="5.6640625" style="20" customWidth="1"/>
    <col min="2" max="2" width="40.6640625" style="20" customWidth="1"/>
    <col min="3" max="13" width="7.6640625" style="20" customWidth="1"/>
    <col min="14" max="16384" width="8.88671875" style="20"/>
  </cols>
  <sheetData>
    <row r="1" spans="1:13" x14ac:dyDescent="0.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9"/>
    </row>
    <row r="2" spans="1:13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19"/>
    </row>
    <row r="3" spans="1:13" x14ac:dyDescent="0.3">
      <c r="E3" s="21"/>
      <c r="J3" s="21"/>
      <c r="K3" s="21"/>
    </row>
    <row r="4" spans="1:13" x14ac:dyDescent="0.3">
      <c r="E4" s="21"/>
      <c r="J4" s="21"/>
      <c r="K4" s="21"/>
    </row>
    <row r="5" spans="1:13" x14ac:dyDescent="0.3">
      <c r="A5" s="83" t="s">
        <v>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22"/>
    </row>
    <row r="6" spans="1:13" x14ac:dyDescent="0.3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22"/>
    </row>
    <row r="7" spans="1:13" x14ac:dyDescent="0.3">
      <c r="A7" s="83" t="s">
        <v>2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22"/>
    </row>
    <row r="8" spans="1:13" x14ac:dyDescent="0.3">
      <c r="E8" s="21"/>
      <c r="J8" s="21"/>
      <c r="K8" s="21"/>
    </row>
    <row r="9" spans="1:13" x14ac:dyDescent="0.3">
      <c r="A9" s="24" t="s">
        <v>3</v>
      </c>
      <c r="E9" s="21"/>
      <c r="J9" s="21"/>
      <c r="K9" s="21"/>
    </row>
    <row r="10" spans="1:13" x14ac:dyDescent="0.3">
      <c r="A10" s="24" t="s">
        <v>4</v>
      </c>
      <c r="E10" s="21"/>
      <c r="J10" s="21"/>
      <c r="K10" s="21"/>
    </row>
    <row r="11" spans="1:13" x14ac:dyDescent="0.3">
      <c r="A11" s="24" t="s">
        <v>5</v>
      </c>
      <c r="E11" s="21"/>
      <c r="J11" s="21"/>
      <c r="K11" s="21"/>
    </row>
    <row r="12" spans="1:13" x14ac:dyDescent="0.3">
      <c r="A12" s="24" t="s">
        <v>6</v>
      </c>
      <c r="E12" s="21"/>
      <c r="J12" s="21"/>
      <c r="K12" s="21"/>
    </row>
    <row r="13" spans="1:13" x14ac:dyDescent="0.3">
      <c r="A13" s="24" t="s">
        <v>7</v>
      </c>
      <c r="E13" s="21"/>
      <c r="J13" s="21"/>
      <c r="K13" s="21"/>
    </row>
    <row r="14" spans="1:13" x14ac:dyDescent="0.3">
      <c r="A14" s="24" t="s">
        <v>8</v>
      </c>
      <c r="E14" s="21"/>
      <c r="J14" s="21"/>
      <c r="K14" s="21"/>
    </row>
    <row r="15" spans="1:13" x14ac:dyDescent="0.3">
      <c r="C15" s="20" t="s">
        <v>9</v>
      </c>
    </row>
    <row r="16" spans="1:13" x14ac:dyDescent="0.3">
      <c r="A16" s="24" t="s">
        <v>10</v>
      </c>
    </row>
    <row r="17" spans="1:15" ht="72" customHeight="1" x14ac:dyDescent="0.3">
      <c r="A17" s="76" t="s">
        <v>11</v>
      </c>
      <c r="B17" s="76" t="s">
        <v>12</v>
      </c>
      <c r="C17" s="72" t="s">
        <v>13</v>
      </c>
      <c r="D17" s="72" t="s">
        <v>14</v>
      </c>
      <c r="E17" s="74" t="s">
        <v>15</v>
      </c>
      <c r="F17" s="72" t="s">
        <v>16</v>
      </c>
      <c r="G17" s="74" t="s">
        <v>17</v>
      </c>
      <c r="H17" s="78" t="s">
        <v>18</v>
      </c>
      <c r="I17" s="79"/>
      <c r="J17" s="79"/>
      <c r="K17" s="80"/>
      <c r="L17" s="72" t="s">
        <v>19</v>
      </c>
      <c r="M17" s="72" t="s">
        <v>20</v>
      </c>
    </row>
    <row r="18" spans="1:15" ht="72" customHeight="1" x14ac:dyDescent="0.3">
      <c r="A18" s="77"/>
      <c r="B18" s="77"/>
      <c r="C18" s="73"/>
      <c r="D18" s="73"/>
      <c r="E18" s="75"/>
      <c r="F18" s="73"/>
      <c r="G18" s="75"/>
      <c r="H18" s="25" t="s">
        <v>21</v>
      </c>
      <c r="I18" s="26" t="s">
        <v>22</v>
      </c>
      <c r="J18" s="26" t="s">
        <v>23</v>
      </c>
      <c r="K18" s="26" t="s">
        <v>24</v>
      </c>
      <c r="L18" s="73"/>
      <c r="M18" s="73"/>
    </row>
    <row r="19" spans="1:15" x14ac:dyDescent="0.3">
      <c r="A19" s="92" t="s">
        <v>25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</row>
    <row r="20" spans="1:15" x14ac:dyDescent="0.3">
      <c r="A20" s="92" t="s">
        <v>26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</row>
    <row r="21" spans="1:15" ht="28.8" x14ac:dyDescent="0.3">
      <c r="A21" s="17">
        <v>1</v>
      </c>
      <c r="B21" s="18" t="s">
        <v>27</v>
      </c>
      <c r="C21" s="17">
        <v>1</v>
      </c>
      <c r="D21" s="12">
        <v>2</v>
      </c>
      <c r="E21" s="17">
        <v>0</v>
      </c>
      <c r="F21" s="12" t="s">
        <v>28</v>
      </c>
      <c r="G21" s="17" t="s">
        <v>29</v>
      </c>
      <c r="H21" s="17">
        <f t="shared" ref="H21" si="0">I21+J21</f>
        <v>30</v>
      </c>
      <c r="I21" s="12">
        <v>30</v>
      </c>
      <c r="J21" s="12">
        <v>0</v>
      </c>
      <c r="K21" s="12">
        <v>1</v>
      </c>
      <c r="L21" s="17">
        <v>0</v>
      </c>
      <c r="M21" s="17">
        <v>0</v>
      </c>
    </row>
    <row r="22" spans="1:15" x14ac:dyDescent="0.3">
      <c r="A22" s="17">
        <v>2</v>
      </c>
      <c r="B22" s="38" t="s">
        <v>30</v>
      </c>
      <c r="C22" s="12">
        <v>1</v>
      </c>
      <c r="D22" s="12">
        <v>2</v>
      </c>
      <c r="E22" s="1">
        <v>2</v>
      </c>
      <c r="F22" s="12" t="s">
        <v>28</v>
      </c>
      <c r="G22" s="1" t="s">
        <v>29</v>
      </c>
      <c r="H22" s="1">
        <f t="shared" ref="H22" si="1">I22+J22</f>
        <v>30</v>
      </c>
      <c r="I22" s="12">
        <v>0</v>
      </c>
      <c r="J22" s="12">
        <v>30</v>
      </c>
      <c r="K22" s="12">
        <v>1</v>
      </c>
      <c r="L22" s="1">
        <v>0</v>
      </c>
      <c r="M22" s="1">
        <v>0</v>
      </c>
    </row>
    <row r="23" spans="1:15" x14ac:dyDescent="0.3">
      <c r="A23" s="63" t="s">
        <v>31</v>
      </c>
      <c r="B23" s="64"/>
      <c r="C23" s="65"/>
      <c r="D23" s="27">
        <f>SUM(D21:D22)</f>
        <v>4</v>
      </c>
      <c r="E23" s="27">
        <f>SUM(E21:E22)</f>
        <v>2</v>
      </c>
      <c r="F23" s="27" t="s">
        <v>32</v>
      </c>
      <c r="G23" s="27" t="s">
        <v>32</v>
      </c>
      <c r="H23" s="27">
        <f>SUM(I23:J23)</f>
        <v>60</v>
      </c>
      <c r="I23" s="27">
        <f>SUM(I21:I22)</f>
        <v>30</v>
      </c>
      <c r="J23" s="27">
        <f>SUM(J21:J22)</f>
        <v>30</v>
      </c>
      <c r="K23" s="27">
        <f>SUM(K21:K22)</f>
        <v>2</v>
      </c>
      <c r="L23" s="27">
        <f>SUM(L21:L22)</f>
        <v>0</v>
      </c>
      <c r="M23" s="27">
        <f>SUM(M21:M22)</f>
        <v>0</v>
      </c>
    </row>
    <row r="24" spans="1:15" x14ac:dyDescent="0.3">
      <c r="A24" s="69" t="s">
        <v>33</v>
      </c>
      <c r="B24" s="70"/>
      <c r="C24" s="71"/>
      <c r="D24" s="21" t="s">
        <v>32</v>
      </c>
      <c r="E24" s="17">
        <f>E23</f>
        <v>2</v>
      </c>
      <c r="F24" s="17" t="s">
        <v>32</v>
      </c>
      <c r="G24" s="17" t="s">
        <v>32</v>
      </c>
      <c r="H24" s="28">
        <f t="shared" ref="H24:H25" si="2">SUM(I24:J24)</f>
        <v>30</v>
      </c>
      <c r="I24" s="17">
        <v>0</v>
      </c>
      <c r="J24" s="28" cm="1">
        <f t="array" ref="J24">SUMPRODUCT(ROUND(IF(IF(J21:J22&gt;0,E21:E22/(J21:J22/H21:H22*D21:D22),0)*J21:J22&gt;J21:J22,J21:J22,IF(J21:J22&gt;0,E21:E22/(J21:J22/H21:H22*D21:D22),0)*J21:J22),0))</f>
        <v>30</v>
      </c>
      <c r="K24" s="28" cm="1">
        <f t="array" ref="K24">SUMPRODUCT(ROUND(IF(K21:K22&gt;0,E21:E22/D21:D22,0)*K21:K22,0))</f>
        <v>1</v>
      </c>
      <c r="L24" s="17">
        <f>SUMIF($E21:$E22,"&gt;0",L21:L22)</f>
        <v>0</v>
      </c>
      <c r="M24" s="17">
        <f>SUMIF($E21:$E22,"&gt;0",M21:M22)</f>
        <v>0</v>
      </c>
    </row>
    <row r="25" spans="1:15" x14ac:dyDescent="0.3">
      <c r="A25" s="69" t="s">
        <v>34</v>
      </c>
      <c r="B25" s="70"/>
      <c r="C25" s="71"/>
      <c r="D25" s="17">
        <f>SUMIF(G21:G22,"f",D21:D22)</f>
        <v>4</v>
      </c>
      <c r="E25" s="17">
        <f>SUMIF(G21:G22,"f",E21:E22)</f>
        <v>2</v>
      </c>
      <c r="F25" s="17" t="s">
        <v>32</v>
      </c>
      <c r="G25" s="17" t="s">
        <v>32</v>
      </c>
      <c r="H25" s="17">
        <f t="shared" si="2"/>
        <v>60</v>
      </c>
      <c r="I25" s="17">
        <f>SUMIF($G21:$G22,"f",I21:I22)</f>
        <v>30</v>
      </c>
      <c r="J25" s="17">
        <f>SUMIF($G21:$G22,"f",J21:J22)</f>
        <v>30</v>
      </c>
      <c r="K25" s="17">
        <f>SUMIF($G21:$G22,"f",K21:K22)</f>
        <v>2</v>
      </c>
      <c r="L25" s="17">
        <f>SUMIF($G21:$G22,"f",L21:L22)</f>
        <v>0</v>
      </c>
      <c r="M25" s="17">
        <f>SUMIF($G21:$G22,"f",M21:M22)</f>
        <v>0</v>
      </c>
    </row>
    <row r="26" spans="1:15" x14ac:dyDescent="0.3">
      <c r="A26" s="63" t="s">
        <v>35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24"/>
    </row>
    <row r="27" spans="1:15" x14ac:dyDescent="0.3">
      <c r="A27" s="17">
        <v>1</v>
      </c>
      <c r="B27" s="18" t="s">
        <v>36</v>
      </c>
      <c r="C27" s="17">
        <v>1</v>
      </c>
      <c r="D27" s="17">
        <v>3.5</v>
      </c>
      <c r="E27" s="17">
        <v>1.17</v>
      </c>
      <c r="F27" s="12" t="s">
        <v>37</v>
      </c>
      <c r="G27" s="17" t="s">
        <v>38</v>
      </c>
      <c r="H27" s="1">
        <f t="shared" ref="H27" si="3">I27+J27</f>
        <v>45</v>
      </c>
      <c r="I27" s="17">
        <v>15</v>
      </c>
      <c r="J27" s="17">
        <v>30</v>
      </c>
      <c r="K27" s="17">
        <v>4</v>
      </c>
      <c r="L27" s="17">
        <v>0</v>
      </c>
      <c r="M27" s="17">
        <v>0</v>
      </c>
    </row>
    <row r="28" spans="1:15" x14ac:dyDescent="0.3">
      <c r="A28" s="66" t="s">
        <v>31</v>
      </c>
      <c r="B28" s="67"/>
      <c r="C28" s="68"/>
      <c r="D28" s="27">
        <f>SUM(D27:D27)</f>
        <v>3.5</v>
      </c>
      <c r="E28" s="27">
        <f>SUM(E27:E27)</f>
        <v>1.17</v>
      </c>
      <c r="F28" s="27" t="s">
        <v>32</v>
      </c>
      <c r="G28" s="27" t="s">
        <v>32</v>
      </c>
      <c r="H28" s="27">
        <f>SUM(I28:J28)</f>
        <v>45</v>
      </c>
      <c r="I28" s="27">
        <f>SUM(I27:I27)</f>
        <v>15</v>
      </c>
      <c r="J28" s="27">
        <f>SUM(J27:J27)</f>
        <v>30</v>
      </c>
      <c r="K28" s="27">
        <f>SUM(K27:K27)</f>
        <v>4</v>
      </c>
      <c r="L28" s="27">
        <f>SUM(L27:L27)</f>
        <v>0</v>
      </c>
      <c r="M28" s="27">
        <f>SUM(M27:M27)</f>
        <v>0</v>
      </c>
    </row>
    <row r="29" spans="1:15" x14ac:dyDescent="0.3">
      <c r="A29" s="69" t="s">
        <v>33</v>
      </c>
      <c r="B29" s="70"/>
      <c r="C29" s="71"/>
      <c r="D29" s="21" t="s">
        <v>32</v>
      </c>
      <c r="E29" s="17">
        <f>E28</f>
        <v>1.17</v>
      </c>
      <c r="F29" s="17" t="s">
        <v>32</v>
      </c>
      <c r="G29" s="17" t="s">
        <v>32</v>
      </c>
      <c r="H29" s="28">
        <f t="shared" ref="H29:H30" si="4">SUM(I29:J29)</f>
        <v>15</v>
      </c>
      <c r="I29" s="17">
        <v>0</v>
      </c>
      <c r="J29" s="28">
        <f>SUMPRODUCT(ROUND(IF(IF(J27&gt;0,E27/(J27/H27*D27),0)*J27&gt;J27,J27,IF(J27&gt;0,E27/(J27/H27*D27),0)*J27),0))</f>
        <v>15</v>
      </c>
      <c r="K29" s="28">
        <f>SUMPRODUCT(ROUND(IF(K27&gt;0,E27/D27,0)*K27,0))</f>
        <v>1</v>
      </c>
      <c r="L29" s="17">
        <f>SUMIF($E27:$E27,"&gt;0",L27:L27)</f>
        <v>0</v>
      </c>
      <c r="M29" s="17">
        <f>SUMIF($E27:$E27,"&gt;0",M27:M27)</f>
        <v>0</v>
      </c>
      <c r="O29" s="39"/>
    </row>
    <row r="30" spans="1:15" x14ac:dyDescent="0.3">
      <c r="A30" s="69" t="s">
        <v>34</v>
      </c>
      <c r="B30" s="70"/>
      <c r="C30" s="71"/>
      <c r="D30" s="17">
        <f>SUMIF(G27:G27,"f",D27:D27)</f>
        <v>0</v>
      </c>
      <c r="E30" s="17">
        <f>SUMIF(G27:G27,"f",E27:E27)</f>
        <v>0</v>
      </c>
      <c r="F30" s="17" t="s">
        <v>32</v>
      </c>
      <c r="G30" s="17" t="s">
        <v>32</v>
      </c>
      <c r="H30" s="17">
        <f t="shared" si="4"/>
        <v>0</v>
      </c>
      <c r="I30" s="17">
        <f>SUMIF($G27:$G27,"f",I27:I27)</f>
        <v>0</v>
      </c>
      <c r="J30" s="17">
        <f>SUMIF($G27:$G27,"f",J27:J27)</f>
        <v>0</v>
      </c>
      <c r="K30" s="17">
        <f>SUMIF($G27:$G27,"f",K27:K27)</f>
        <v>0</v>
      </c>
      <c r="L30" s="17">
        <f>SUMIF($G27:$G27,"f",L27:L27)</f>
        <v>0</v>
      </c>
      <c r="M30" s="17">
        <f>SUMIF($G27:$G27,"f",M27:M27)</f>
        <v>0</v>
      </c>
    </row>
    <row r="31" spans="1:15" x14ac:dyDescent="0.3">
      <c r="A31" s="63" t="s">
        <v>39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24"/>
    </row>
    <row r="32" spans="1:15" x14ac:dyDescent="0.3">
      <c r="A32" s="17">
        <v>1</v>
      </c>
      <c r="B32" s="18" t="s">
        <v>40</v>
      </c>
      <c r="C32" s="17">
        <v>1</v>
      </c>
      <c r="D32" s="17">
        <v>1</v>
      </c>
      <c r="E32" s="17">
        <v>0</v>
      </c>
      <c r="F32" s="12" t="s">
        <v>28</v>
      </c>
      <c r="G32" s="12" t="s">
        <v>38</v>
      </c>
      <c r="H32" s="1">
        <f t="shared" ref="H32:H34" si="5">I32+J32</f>
        <v>15</v>
      </c>
      <c r="I32" s="12">
        <v>15</v>
      </c>
      <c r="J32" s="12">
        <v>0</v>
      </c>
      <c r="K32" s="12">
        <v>2</v>
      </c>
      <c r="L32" s="17">
        <v>0</v>
      </c>
      <c r="M32" s="17">
        <v>0</v>
      </c>
    </row>
    <row r="33" spans="1:13" x14ac:dyDescent="0.3">
      <c r="A33" s="17">
        <v>2</v>
      </c>
      <c r="B33" s="18" t="s">
        <v>41</v>
      </c>
      <c r="C33" s="17">
        <v>1</v>
      </c>
      <c r="D33" s="17">
        <v>3</v>
      </c>
      <c r="E33" s="17">
        <v>1</v>
      </c>
      <c r="F33" s="12" t="s">
        <v>28</v>
      </c>
      <c r="G33" s="12" t="s">
        <v>38</v>
      </c>
      <c r="H33" s="1">
        <f t="shared" si="5"/>
        <v>45</v>
      </c>
      <c r="I33" s="12">
        <v>15</v>
      </c>
      <c r="J33" s="12">
        <v>30</v>
      </c>
      <c r="K33" s="12">
        <v>2</v>
      </c>
      <c r="L33" s="17">
        <v>0</v>
      </c>
      <c r="M33" s="17">
        <v>0</v>
      </c>
    </row>
    <row r="34" spans="1:13" x14ac:dyDescent="0.3">
      <c r="A34" s="17">
        <v>3</v>
      </c>
      <c r="B34" s="18" t="s">
        <v>42</v>
      </c>
      <c r="C34" s="17">
        <v>1</v>
      </c>
      <c r="D34" s="17">
        <v>2</v>
      </c>
      <c r="E34" s="17">
        <v>2</v>
      </c>
      <c r="F34" s="12" t="s">
        <v>28</v>
      </c>
      <c r="G34" s="12" t="s">
        <v>29</v>
      </c>
      <c r="H34" s="1">
        <f t="shared" si="5"/>
        <v>30</v>
      </c>
      <c r="I34" s="12">
        <v>0</v>
      </c>
      <c r="J34" s="12">
        <v>30</v>
      </c>
      <c r="K34" s="12">
        <v>2</v>
      </c>
      <c r="L34" s="17">
        <v>0</v>
      </c>
      <c r="M34" s="17">
        <v>0</v>
      </c>
    </row>
    <row r="35" spans="1:13" x14ac:dyDescent="0.3">
      <c r="A35" s="63" t="s">
        <v>31</v>
      </c>
      <c r="B35" s="64"/>
      <c r="C35" s="65"/>
      <c r="D35" s="27">
        <f>SUM(D32:D34)</f>
        <v>6</v>
      </c>
      <c r="E35" s="27">
        <f>SUM(E32:E34)</f>
        <v>3</v>
      </c>
      <c r="F35" s="27" t="s">
        <v>32</v>
      </c>
      <c r="G35" s="27" t="s">
        <v>32</v>
      </c>
      <c r="H35" s="27">
        <f>SUM(I35:J35)</f>
        <v>90</v>
      </c>
      <c r="I35" s="27">
        <f>SUM(I32:I34)</f>
        <v>30</v>
      </c>
      <c r="J35" s="27">
        <f>SUM(J32:J34)</f>
        <v>60</v>
      </c>
      <c r="K35" s="27">
        <f>SUM(K32:K34)</f>
        <v>6</v>
      </c>
      <c r="L35" s="27">
        <f>SUM(L32:L34)</f>
        <v>0</v>
      </c>
      <c r="M35" s="27">
        <f>SUM(M32:M34)</f>
        <v>0</v>
      </c>
    </row>
    <row r="36" spans="1:13" x14ac:dyDescent="0.3">
      <c r="A36" s="69" t="s">
        <v>33</v>
      </c>
      <c r="B36" s="70"/>
      <c r="C36" s="71"/>
      <c r="D36" s="21" t="s">
        <v>32</v>
      </c>
      <c r="E36" s="17">
        <f>E35</f>
        <v>3</v>
      </c>
      <c r="F36" s="17" t="s">
        <v>32</v>
      </c>
      <c r="G36" s="17" t="s">
        <v>32</v>
      </c>
      <c r="H36" s="28">
        <f t="shared" ref="H36:H37" si="6">SUM(I36:J36)</f>
        <v>45</v>
      </c>
      <c r="I36" s="17">
        <v>0</v>
      </c>
      <c r="J36" s="28" cm="1">
        <f t="array" ref="J36">SUMPRODUCT(ROUND(IF(IF(J32:J34&gt;0,E32:E34/(J32:J34/H32:H34*D32:D34),0)*J32:J34&gt;J32:J34,J32:J34,IF(J32:J34&gt;0,E32:E34/(J32:J34/H32:H34*D32:D34),0)*J32:J34),0))</f>
        <v>45</v>
      </c>
      <c r="K36" s="28" cm="1">
        <f t="array" ref="K36">SUMPRODUCT(ROUND(IF(K32:K34&gt;0,E32:E34/D32:D34,0)*K32:K34,0))</f>
        <v>3</v>
      </c>
      <c r="L36" s="17">
        <f>SUMIF($E32:$E34,"&gt;0",L32:L34)</f>
        <v>0</v>
      </c>
      <c r="M36" s="17">
        <f>SUMIF($E32:$E34,"&gt;0",M32:M34)</f>
        <v>0</v>
      </c>
    </row>
    <row r="37" spans="1:13" x14ac:dyDescent="0.3">
      <c r="A37" s="69" t="s">
        <v>34</v>
      </c>
      <c r="B37" s="70"/>
      <c r="C37" s="71"/>
      <c r="D37" s="17">
        <f>SUMIF(G32:G34,"f",D32:D34)</f>
        <v>2</v>
      </c>
      <c r="E37" s="17">
        <f>SUMIF(G32:G34,"f",E32:E34)</f>
        <v>2</v>
      </c>
      <c r="F37" s="17" t="s">
        <v>32</v>
      </c>
      <c r="G37" s="17" t="s">
        <v>32</v>
      </c>
      <c r="H37" s="17">
        <f t="shared" si="6"/>
        <v>30</v>
      </c>
      <c r="I37" s="17">
        <f>SUMIF($G32:$G34,"f",I32:I34)</f>
        <v>0</v>
      </c>
      <c r="J37" s="17">
        <f>SUMIF($G32:$G34,"f",J32:J34)</f>
        <v>30</v>
      </c>
      <c r="K37" s="17">
        <f>SUMIF($G32:$G34,"f",K32:K34)</f>
        <v>2</v>
      </c>
      <c r="L37" s="17">
        <f>SUMIF($G32:$G34,"f",L32:L34)</f>
        <v>0</v>
      </c>
      <c r="M37" s="17">
        <f>SUMIF($G32:$G34,"f",M32:M34)</f>
        <v>0</v>
      </c>
    </row>
    <row r="38" spans="1:13" x14ac:dyDescent="0.3">
      <c r="A38" s="63" t="s">
        <v>43</v>
      </c>
      <c r="B38" s="64"/>
      <c r="C38" s="64"/>
      <c r="D38" s="64"/>
      <c r="E38" s="64"/>
      <c r="F38" s="64"/>
      <c r="G38" s="64"/>
      <c r="H38" s="64"/>
      <c r="I38" s="81"/>
      <c r="J38" s="81"/>
      <c r="K38" s="81"/>
      <c r="L38" s="64"/>
      <c r="M38" s="24"/>
    </row>
    <row r="39" spans="1:13" x14ac:dyDescent="0.3">
      <c r="A39" s="17">
        <v>1</v>
      </c>
      <c r="B39" s="37" t="s">
        <v>44</v>
      </c>
      <c r="C39" s="17">
        <v>1</v>
      </c>
      <c r="D39" s="17">
        <v>3</v>
      </c>
      <c r="E39" s="17">
        <v>2</v>
      </c>
      <c r="F39" s="12" t="s">
        <v>37</v>
      </c>
      <c r="G39" s="17" t="s">
        <v>29</v>
      </c>
      <c r="H39" s="1">
        <f t="shared" ref="H39:H41" si="7">I39+J39</f>
        <v>45</v>
      </c>
      <c r="I39" s="17">
        <v>15</v>
      </c>
      <c r="J39" s="17">
        <v>30</v>
      </c>
      <c r="K39" s="17">
        <v>4</v>
      </c>
      <c r="L39" s="17">
        <v>0</v>
      </c>
      <c r="M39" s="17">
        <v>0</v>
      </c>
    </row>
    <row r="40" spans="1:13" x14ac:dyDescent="0.3">
      <c r="A40" s="17">
        <v>2</v>
      </c>
      <c r="B40" s="18" t="s">
        <v>45</v>
      </c>
      <c r="C40" s="17">
        <v>1</v>
      </c>
      <c r="D40" s="17">
        <v>3</v>
      </c>
      <c r="E40" s="17">
        <v>2</v>
      </c>
      <c r="F40" s="12" t="s">
        <v>28</v>
      </c>
      <c r="G40" s="17" t="s">
        <v>29</v>
      </c>
      <c r="H40" s="1">
        <f t="shared" si="7"/>
        <v>45</v>
      </c>
      <c r="I40" s="17">
        <v>15</v>
      </c>
      <c r="J40" s="17">
        <v>30</v>
      </c>
      <c r="K40" s="17">
        <v>2</v>
      </c>
      <c r="L40" s="17">
        <v>0</v>
      </c>
      <c r="M40" s="17">
        <v>0</v>
      </c>
    </row>
    <row r="41" spans="1:13" x14ac:dyDescent="0.3">
      <c r="A41" s="17">
        <v>3</v>
      </c>
      <c r="B41" s="18" t="s">
        <v>46</v>
      </c>
      <c r="C41" s="17">
        <v>1</v>
      </c>
      <c r="D41" s="17">
        <v>3</v>
      </c>
      <c r="E41" s="17">
        <v>2</v>
      </c>
      <c r="F41" s="12" t="s">
        <v>28</v>
      </c>
      <c r="G41" s="17" t="s">
        <v>29</v>
      </c>
      <c r="H41" s="1">
        <f t="shared" si="7"/>
        <v>45</v>
      </c>
      <c r="I41" s="12">
        <v>15</v>
      </c>
      <c r="J41" s="12">
        <v>30</v>
      </c>
      <c r="K41" s="12">
        <v>2</v>
      </c>
      <c r="L41" s="17">
        <v>0</v>
      </c>
      <c r="M41" s="17">
        <v>0</v>
      </c>
    </row>
    <row r="42" spans="1:13" x14ac:dyDescent="0.3">
      <c r="A42" s="66" t="s">
        <v>31</v>
      </c>
      <c r="B42" s="67"/>
      <c r="C42" s="68"/>
      <c r="D42" s="27">
        <f>SUM(D39:D41)</f>
        <v>9</v>
      </c>
      <c r="E42" s="27">
        <f>SUM(E39:E41)</f>
        <v>6</v>
      </c>
      <c r="F42" s="27" t="s">
        <v>32</v>
      </c>
      <c r="G42" s="27" t="s">
        <v>32</v>
      </c>
      <c r="H42" s="27">
        <f>SUM(I42:J42)</f>
        <v>135</v>
      </c>
      <c r="I42" s="27">
        <f t="shared" ref="I42:L42" si="8">SUM(I39:I41)</f>
        <v>45</v>
      </c>
      <c r="J42" s="27">
        <f t="shared" si="8"/>
        <v>90</v>
      </c>
      <c r="K42" s="27">
        <f t="shared" si="8"/>
        <v>8</v>
      </c>
      <c r="L42" s="27">
        <f t="shared" si="8"/>
        <v>0</v>
      </c>
      <c r="M42" s="27">
        <f t="shared" ref="M42" si="9">SUM(M39:M41)</f>
        <v>0</v>
      </c>
    </row>
    <row r="43" spans="1:13" x14ac:dyDescent="0.3">
      <c r="A43" s="69" t="s">
        <v>33</v>
      </c>
      <c r="B43" s="70"/>
      <c r="C43" s="71"/>
      <c r="D43" s="21" t="s">
        <v>32</v>
      </c>
      <c r="E43" s="17">
        <f>E42</f>
        <v>6</v>
      </c>
      <c r="F43" s="17" t="s">
        <v>32</v>
      </c>
      <c r="G43" s="17" t="s">
        <v>32</v>
      </c>
      <c r="H43" s="28">
        <f t="shared" ref="H43:H44" si="10">SUM(I43:J43)</f>
        <v>90</v>
      </c>
      <c r="I43" s="17">
        <v>0</v>
      </c>
      <c r="J43" s="28" cm="1">
        <f t="array" ref="J43">SUMPRODUCT(ROUND(IF(IF(J39:J41&gt;0,E39:E41/(J39:J41/H39:H41*D39:D41),0)*J39:J41&gt;J39:J41,J39:J41,IF(J39:J41&gt;0,E39:E41/(J39:J41/H39:H41*D39:D41),0)*J39:J41),0))</f>
        <v>90</v>
      </c>
      <c r="K43" s="28" cm="1">
        <f t="array" ref="K43">SUMPRODUCT(ROUND(IF(K39:K41&gt;0,E39:E41/D39:D41,0)*K39:K41,0))</f>
        <v>5</v>
      </c>
      <c r="L43" s="17">
        <f t="shared" ref="L43:M43" si="11">SUMIF($E39:$E41,"&gt;0",L39:L41)</f>
        <v>0</v>
      </c>
      <c r="M43" s="17">
        <f t="shared" si="11"/>
        <v>0</v>
      </c>
    </row>
    <row r="44" spans="1:13" x14ac:dyDescent="0.3">
      <c r="A44" s="69" t="s">
        <v>34</v>
      </c>
      <c r="B44" s="70"/>
      <c r="C44" s="71"/>
      <c r="D44" s="17">
        <f>SUMIF(G39:G41,"f",D39:D41)</f>
        <v>9</v>
      </c>
      <c r="E44" s="17">
        <f>SUMIF(G39:G41,"f",E39:E41)</f>
        <v>6</v>
      </c>
      <c r="F44" s="17" t="s">
        <v>32</v>
      </c>
      <c r="G44" s="17" t="s">
        <v>32</v>
      </c>
      <c r="H44" s="17">
        <f t="shared" si="10"/>
        <v>135</v>
      </c>
      <c r="I44" s="17">
        <f t="shared" ref="I44:J44" si="12">SUMIF($G39:$G41,"f",I39:I41)</f>
        <v>45</v>
      </c>
      <c r="J44" s="17">
        <f t="shared" si="12"/>
        <v>90</v>
      </c>
      <c r="K44" s="17">
        <f>SUMIF($G39:$G41,"f",K39:K41)</f>
        <v>8</v>
      </c>
      <c r="L44" s="17">
        <f t="shared" ref="L44:M44" si="13">SUMIF($G39:$G41,"f",L39:L41)</f>
        <v>0</v>
      </c>
      <c r="M44" s="17">
        <f t="shared" si="13"/>
        <v>0</v>
      </c>
    </row>
    <row r="45" spans="1:13" x14ac:dyDescent="0.3">
      <c r="A45" s="63" t="s">
        <v>47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24"/>
    </row>
    <row r="46" spans="1:13" x14ac:dyDescent="0.3">
      <c r="A46" s="1">
        <v>1</v>
      </c>
      <c r="B46" s="36" t="s">
        <v>48</v>
      </c>
      <c r="C46" s="1">
        <v>1</v>
      </c>
      <c r="D46" s="17">
        <v>6</v>
      </c>
      <c r="E46" s="1">
        <v>6</v>
      </c>
      <c r="F46" s="12" t="s">
        <v>28</v>
      </c>
      <c r="G46" s="1" t="s">
        <v>29</v>
      </c>
      <c r="H46" s="1">
        <f>I46+J46</f>
        <v>0</v>
      </c>
      <c r="I46" s="12">
        <v>0</v>
      </c>
      <c r="J46" s="12">
        <v>0</v>
      </c>
      <c r="K46" s="12">
        <v>0</v>
      </c>
      <c r="L46" s="1">
        <v>160</v>
      </c>
      <c r="M46" s="1">
        <v>0</v>
      </c>
    </row>
    <row r="47" spans="1:13" x14ac:dyDescent="0.3">
      <c r="A47" s="66" t="s">
        <v>31</v>
      </c>
      <c r="B47" s="67"/>
      <c r="C47" s="68"/>
      <c r="D47" s="27">
        <f>SUM(D46:D46)</f>
        <v>6</v>
      </c>
      <c r="E47" s="27">
        <f>SUM(E46:E46)</f>
        <v>6</v>
      </c>
      <c r="F47" s="27" t="s">
        <v>32</v>
      </c>
      <c r="G47" s="27" t="s">
        <v>32</v>
      </c>
      <c r="H47" s="27">
        <f>SUM(I47:J47)</f>
        <v>0</v>
      </c>
      <c r="I47" s="27">
        <f>SUM(I46:I46)</f>
        <v>0</v>
      </c>
      <c r="J47" s="27">
        <f>SUM(J46:J46)</f>
        <v>0</v>
      </c>
      <c r="K47" s="27">
        <f>SUM(K46:K46)</f>
        <v>0</v>
      </c>
      <c r="L47" s="27">
        <f>SUM(L46:L46)</f>
        <v>160</v>
      </c>
      <c r="M47" s="27">
        <f>SUM(M46:M46)</f>
        <v>0</v>
      </c>
    </row>
    <row r="48" spans="1:13" x14ac:dyDescent="0.3">
      <c r="A48" s="69" t="s">
        <v>33</v>
      </c>
      <c r="B48" s="70"/>
      <c r="C48" s="71"/>
      <c r="D48" s="21" t="s">
        <v>32</v>
      </c>
      <c r="E48" s="17">
        <f>E47</f>
        <v>6</v>
      </c>
      <c r="F48" s="17" t="s">
        <v>32</v>
      </c>
      <c r="G48" s="17" t="s">
        <v>32</v>
      </c>
      <c r="H48" s="28">
        <f t="shared" ref="H48:H49" si="14">SUM(I48:J48)</f>
        <v>0</v>
      </c>
      <c r="I48" s="17">
        <v>0</v>
      </c>
      <c r="J48" s="28">
        <f>SUMPRODUCT(ROUND(IF(IF(J46&gt;0,E46/(J46/H46*D46),0)*J46&gt;J46,J46,IF(J46&gt;0,E46/(J46/H46*D46),0)*J46),0))</f>
        <v>0</v>
      </c>
      <c r="K48" s="28">
        <f>SUMPRODUCT(ROUND(IF(K46&gt;0,E46/D46,0)*K46,0))</f>
        <v>0</v>
      </c>
      <c r="L48" s="17">
        <f>SUMIF($E46:$E46,"&gt;0",L46:L46)</f>
        <v>160</v>
      </c>
      <c r="M48" s="17">
        <f>SUMIF($E46:$E46,"&gt;0",M46:M46)</f>
        <v>0</v>
      </c>
    </row>
    <row r="49" spans="1:13" x14ac:dyDescent="0.3">
      <c r="A49" s="69" t="s">
        <v>34</v>
      </c>
      <c r="B49" s="70"/>
      <c r="C49" s="71"/>
      <c r="D49" s="17">
        <f>SUMIF(G46:G46,"f",D46:D46)</f>
        <v>6</v>
      </c>
      <c r="E49" s="17">
        <f>SUMIF(G46:G46,"f",E46:E46)</f>
        <v>6</v>
      </c>
      <c r="F49" s="17" t="s">
        <v>32</v>
      </c>
      <c r="G49" s="17" t="s">
        <v>32</v>
      </c>
      <c r="H49" s="17">
        <f t="shared" si="14"/>
        <v>0</v>
      </c>
      <c r="I49" s="17">
        <f>SUMIF($G46:$G46,"f",I46:I46)</f>
        <v>0</v>
      </c>
      <c r="J49" s="17">
        <f>SUMIF($G46:$G46,"f",J46:J46)</f>
        <v>0</v>
      </c>
      <c r="K49" s="17">
        <f>SUMIF($G46:$G46,"f",K46:K46)</f>
        <v>0</v>
      </c>
      <c r="L49" s="17">
        <f>SUMIF($G46:$G46,"f",L46:L46)</f>
        <v>160</v>
      </c>
      <c r="M49" s="17">
        <f>SUMIF($G46:$G46,"f",M46:M46)</f>
        <v>0</v>
      </c>
    </row>
    <row r="50" spans="1:13" x14ac:dyDescent="0.3">
      <c r="A50" s="63" t="s">
        <v>49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24"/>
    </row>
    <row r="51" spans="1:13" x14ac:dyDescent="0.3">
      <c r="A51" s="17">
        <v>1</v>
      </c>
      <c r="B51" s="38" t="s">
        <v>50</v>
      </c>
      <c r="C51" s="17">
        <v>1</v>
      </c>
      <c r="D51" s="12">
        <v>0.25</v>
      </c>
      <c r="E51" s="17">
        <v>0</v>
      </c>
      <c r="F51" s="50" t="s">
        <v>51</v>
      </c>
      <c r="G51" s="17" t="s">
        <v>38</v>
      </c>
      <c r="H51" s="17">
        <f>I51+J51</f>
        <v>2</v>
      </c>
      <c r="I51" s="12">
        <v>2</v>
      </c>
      <c r="J51" s="12">
        <v>0</v>
      </c>
      <c r="K51" s="12">
        <v>0</v>
      </c>
      <c r="L51" s="17">
        <v>0</v>
      </c>
      <c r="M51" s="17">
        <v>0</v>
      </c>
    </row>
    <row r="52" spans="1:13" x14ac:dyDescent="0.3">
      <c r="A52" s="17">
        <v>2</v>
      </c>
      <c r="B52" s="38" t="s">
        <v>52</v>
      </c>
      <c r="C52" s="17">
        <v>1</v>
      </c>
      <c r="D52" s="12">
        <v>0.5</v>
      </c>
      <c r="E52" s="17">
        <v>0</v>
      </c>
      <c r="F52" s="50" t="s">
        <v>51</v>
      </c>
      <c r="G52" s="17" t="s">
        <v>38</v>
      </c>
      <c r="H52" s="17">
        <f>I52+J52</f>
        <v>4</v>
      </c>
      <c r="I52" s="12">
        <v>4</v>
      </c>
      <c r="J52" s="12">
        <v>0</v>
      </c>
      <c r="K52" s="12">
        <v>0</v>
      </c>
      <c r="L52" s="17">
        <v>0</v>
      </c>
      <c r="M52" s="17">
        <v>0</v>
      </c>
    </row>
    <row r="53" spans="1:13" x14ac:dyDescent="0.3">
      <c r="A53" s="17">
        <v>3</v>
      </c>
      <c r="B53" s="38" t="s">
        <v>53</v>
      </c>
      <c r="C53" s="17">
        <v>1</v>
      </c>
      <c r="D53" s="12">
        <v>0.25</v>
      </c>
      <c r="E53" s="17">
        <v>0</v>
      </c>
      <c r="F53" s="50" t="s">
        <v>51</v>
      </c>
      <c r="G53" s="17" t="s">
        <v>38</v>
      </c>
      <c r="H53" s="17">
        <f>I53+J53</f>
        <v>2</v>
      </c>
      <c r="I53" s="12">
        <v>2</v>
      </c>
      <c r="J53" s="12">
        <v>0</v>
      </c>
      <c r="K53" s="12">
        <v>0</v>
      </c>
      <c r="L53" s="17">
        <v>0</v>
      </c>
      <c r="M53" s="17">
        <v>0</v>
      </c>
    </row>
    <row r="54" spans="1:13" ht="28.8" x14ac:dyDescent="0.3">
      <c r="A54" s="17">
        <v>4</v>
      </c>
      <c r="B54" s="36" t="s">
        <v>54</v>
      </c>
      <c r="C54" s="17">
        <v>1</v>
      </c>
      <c r="D54" s="12">
        <v>0.5</v>
      </c>
      <c r="E54" s="17">
        <v>0</v>
      </c>
      <c r="F54" s="50" t="s">
        <v>51</v>
      </c>
      <c r="G54" s="17" t="s">
        <v>38</v>
      </c>
      <c r="H54" s="17">
        <f>I54+J54</f>
        <v>4</v>
      </c>
      <c r="I54" s="12">
        <v>4</v>
      </c>
      <c r="J54" s="12">
        <v>0</v>
      </c>
      <c r="K54" s="12">
        <v>0</v>
      </c>
      <c r="L54" s="17">
        <v>0</v>
      </c>
      <c r="M54" s="17">
        <v>0</v>
      </c>
    </row>
    <row r="55" spans="1:13" x14ac:dyDescent="0.3">
      <c r="A55" s="63" t="s">
        <v>31</v>
      </c>
      <c r="B55" s="64"/>
      <c r="C55" s="65"/>
      <c r="D55" s="27">
        <f>SUM(D51:D54)</f>
        <v>1.5</v>
      </c>
      <c r="E55" s="27">
        <f>SUM(E51:E54)</f>
        <v>0</v>
      </c>
      <c r="F55" s="27" t="s">
        <v>32</v>
      </c>
      <c r="G55" s="27" t="s">
        <v>32</v>
      </c>
      <c r="H55" s="27">
        <f>SUM(I55:J55)</f>
        <v>12</v>
      </c>
      <c r="I55" s="27">
        <f>SUM(I51:I54)</f>
        <v>12</v>
      </c>
      <c r="J55" s="27">
        <f>SUM(J51:J54)</f>
        <v>0</v>
      </c>
      <c r="K55" s="27">
        <f>SUM(K51:K54)</f>
        <v>0</v>
      </c>
      <c r="L55" s="27">
        <f t="shared" ref="L55:M55" si="15">SUM(L51:L54)</f>
        <v>0</v>
      </c>
      <c r="M55" s="27">
        <f t="shared" si="15"/>
        <v>0</v>
      </c>
    </row>
    <row r="56" spans="1:13" x14ac:dyDescent="0.3">
      <c r="A56" s="69" t="s">
        <v>33</v>
      </c>
      <c r="B56" s="70"/>
      <c r="C56" s="71"/>
      <c r="D56" s="21" t="s">
        <v>32</v>
      </c>
      <c r="E56" s="17">
        <f>E55</f>
        <v>0</v>
      </c>
      <c r="F56" s="17" t="s">
        <v>32</v>
      </c>
      <c r="G56" s="17" t="s">
        <v>32</v>
      </c>
      <c r="H56" s="28">
        <f>SUM(I56:J56)</f>
        <v>0</v>
      </c>
      <c r="I56" s="17">
        <v>0</v>
      </c>
      <c r="J56" s="28" cm="1">
        <f t="array" ref="J56">SUMPRODUCT(ROUND(IF(IF(J51:J54&gt;0,E51:E54/(J51:J54/H51:H54*D51:D54),0)*J51:J54&gt;J51:J54,J51:J54,IF(J51:J54&gt;0,E51:E54/(J51:J54/H51:H54*D51:D54),0)*J51:J54),0))</f>
        <v>0</v>
      </c>
      <c r="K56" s="28" cm="1">
        <f t="array" ref="K56">SUMPRODUCT(ROUND(IF(K51:K54&gt;0,E51:E54/D51:D54,0)*K51:K54,0))</f>
        <v>0</v>
      </c>
      <c r="L56" s="17">
        <f>SUMIF($E51:$E54,"&gt;0",L51:L54)</f>
        <v>0</v>
      </c>
      <c r="M56" s="17">
        <f>SUMIF($E51:$E54,"&gt;0",M51:M54)</f>
        <v>0</v>
      </c>
    </row>
    <row r="57" spans="1:13" x14ac:dyDescent="0.3">
      <c r="A57" s="69" t="s">
        <v>34</v>
      </c>
      <c r="B57" s="70"/>
      <c r="C57" s="71"/>
      <c r="D57" s="17">
        <f>SUMIF(G51:G54,"f",D51:D54)</f>
        <v>0</v>
      </c>
      <c r="E57" s="17">
        <f>SUMIF(G51:G54,"f",E51:E54)</f>
        <v>0</v>
      </c>
      <c r="F57" s="17" t="s">
        <v>32</v>
      </c>
      <c r="G57" s="17" t="s">
        <v>32</v>
      </c>
      <c r="H57" s="17">
        <f t="shared" ref="H57" si="16">SUM(I57:J57)</f>
        <v>0</v>
      </c>
      <c r="I57" s="17">
        <f>SUMIF($G51:$G54,"f",I51:I54)</f>
        <v>0</v>
      </c>
      <c r="J57" s="17">
        <f>SUMIF($G51:$G54,"f",J51:J54)</f>
        <v>0</v>
      </c>
      <c r="K57" s="17">
        <f>SUMIF($G51:$G54,"f",K51:K54)</f>
        <v>0</v>
      </c>
      <c r="L57" s="17">
        <f>SUMIF($G51:$G54,"f",L51:L54)</f>
        <v>0</v>
      </c>
      <c r="M57" s="17">
        <f>SUMIF($G51:$G54,"f",M51:M54)</f>
        <v>0</v>
      </c>
    </row>
    <row r="58" spans="1:13" x14ac:dyDescent="0.3">
      <c r="A58" s="63" t="s">
        <v>55</v>
      </c>
      <c r="B58" s="64"/>
      <c r="C58" s="65"/>
      <c r="D58" s="27">
        <f>D23+D28+D35+D42+D47+D55</f>
        <v>30</v>
      </c>
      <c r="E58" s="27">
        <f>E23+E28+E35+E42+E47+E55</f>
        <v>18.170000000000002</v>
      </c>
      <c r="F58" s="27" t="s">
        <v>32</v>
      </c>
      <c r="G58" s="27" t="s">
        <v>32</v>
      </c>
      <c r="H58" s="27">
        <f t="shared" ref="H58:M58" si="17">H23+H28+H35+H42+H47+H55</f>
        <v>342</v>
      </c>
      <c r="I58" s="27">
        <f t="shared" si="17"/>
        <v>132</v>
      </c>
      <c r="J58" s="27">
        <f t="shared" si="17"/>
        <v>210</v>
      </c>
      <c r="K58" s="27">
        <f t="shared" si="17"/>
        <v>20</v>
      </c>
      <c r="L58" s="27">
        <f t="shared" si="17"/>
        <v>160</v>
      </c>
      <c r="M58" s="27">
        <f t="shared" si="17"/>
        <v>0</v>
      </c>
    </row>
    <row r="59" spans="1:13" x14ac:dyDescent="0.3">
      <c r="A59" s="24"/>
      <c r="B59" s="24"/>
      <c r="C59" s="24"/>
    </row>
    <row r="60" spans="1:13" x14ac:dyDescent="0.3">
      <c r="A60" s="24" t="s">
        <v>56</v>
      </c>
    </row>
    <row r="61" spans="1:13" ht="72" customHeight="1" x14ac:dyDescent="0.3">
      <c r="A61" s="76" t="s">
        <v>11</v>
      </c>
      <c r="B61" s="76" t="s">
        <v>12</v>
      </c>
      <c r="C61" s="72" t="s">
        <v>13</v>
      </c>
      <c r="D61" s="72" t="s">
        <v>14</v>
      </c>
      <c r="E61" s="74" t="s">
        <v>15</v>
      </c>
      <c r="F61" s="72" t="s">
        <v>16</v>
      </c>
      <c r="G61" s="74" t="s">
        <v>17</v>
      </c>
      <c r="H61" s="78" t="s">
        <v>18</v>
      </c>
      <c r="I61" s="79"/>
      <c r="J61" s="79"/>
      <c r="K61" s="80"/>
      <c r="L61" s="72" t="s">
        <v>19</v>
      </c>
      <c r="M61" s="72" t="s">
        <v>20</v>
      </c>
    </row>
    <row r="62" spans="1:13" ht="72" customHeight="1" x14ac:dyDescent="0.3">
      <c r="A62" s="77"/>
      <c r="B62" s="77"/>
      <c r="C62" s="73"/>
      <c r="D62" s="73"/>
      <c r="E62" s="75"/>
      <c r="F62" s="73"/>
      <c r="G62" s="75"/>
      <c r="H62" s="25" t="s">
        <v>21</v>
      </c>
      <c r="I62" s="26" t="s">
        <v>22</v>
      </c>
      <c r="J62" s="26" t="s">
        <v>23</v>
      </c>
      <c r="K62" s="26" t="s">
        <v>24</v>
      </c>
      <c r="L62" s="73"/>
      <c r="M62" s="73"/>
    </row>
    <row r="63" spans="1:13" x14ac:dyDescent="0.3">
      <c r="A63" s="84" t="s">
        <v>25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x14ac:dyDescent="0.3">
      <c r="A64" s="95" t="s">
        <v>26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</row>
    <row r="65" spans="1:13" ht="28.8" x14ac:dyDescent="0.3">
      <c r="A65" s="17">
        <v>1</v>
      </c>
      <c r="B65" s="18" t="s">
        <v>57</v>
      </c>
      <c r="C65" s="12">
        <v>2</v>
      </c>
      <c r="D65" s="12">
        <v>2</v>
      </c>
      <c r="E65" s="17">
        <v>0</v>
      </c>
      <c r="F65" s="12" t="s">
        <v>28</v>
      </c>
      <c r="G65" s="17" t="s">
        <v>29</v>
      </c>
      <c r="H65" s="17">
        <f t="shared" ref="H65" si="18">I65+J65</f>
        <v>30</v>
      </c>
      <c r="I65" s="12">
        <v>30</v>
      </c>
      <c r="J65" s="12">
        <v>0</v>
      </c>
      <c r="K65" s="12">
        <v>1</v>
      </c>
      <c r="L65" s="17">
        <v>0</v>
      </c>
      <c r="M65" s="17">
        <v>0</v>
      </c>
    </row>
    <row r="66" spans="1:13" x14ac:dyDescent="0.3">
      <c r="A66" s="66" t="s">
        <v>31</v>
      </c>
      <c r="B66" s="67"/>
      <c r="C66" s="68"/>
      <c r="D66" s="27">
        <f>SUM(D65:D65)</f>
        <v>2</v>
      </c>
      <c r="E66" s="27">
        <f>SUM(E65:E65)</f>
        <v>0</v>
      </c>
      <c r="F66" s="27" t="s">
        <v>32</v>
      </c>
      <c r="G66" s="27" t="s">
        <v>32</v>
      </c>
      <c r="H66" s="27">
        <f>SUM(I66:J66)</f>
        <v>30</v>
      </c>
      <c r="I66" s="27">
        <f>SUM(I65:I65)</f>
        <v>30</v>
      </c>
      <c r="J66" s="27">
        <f>SUM(J65:J65)</f>
        <v>0</v>
      </c>
      <c r="K66" s="27">
        <f>SUM(K65:K65)</f>
        <v>1</v>
      </c>
      <c r="L66" s="27">
        <f>SUM(L65:L65)</f>
        <v>0</v>
      </c>
      <c r="M66" s="27">
        <f>SUM(M65:M65)</f>
        <v>0</v>
      </c>
    </row>
    <row r="67" spans="1:13" x14ac:dyDescent="0.3">
      <c r="A67" s="69" t="s">
        <v>33</v>
      </c>
      <c r="B67" s="70"/>
      <c r="C67" s="71"/>
      <c r="D67" s="21" t="s">
        <v>32</v>
      </c>
      <c r="E67" s="17">
        <f>E66</f>
        <v>0</v>
      </c>
      <c r="F67" s="17" t="s">
        <v>32</v>
      </c>
      <c r="G67" s="17" t="s">
        <v>32</v>
      </c>
      <c r="H67" s="28">
        <f t="shared" ref="H67:H68" si="19">SUM(I67:J67)</f>
        <v>0</v>
      </c>
      <c r="I67" s="17">
        <v>0</v>
      </c>
      <c r="J67" s="28" cm="1">
        <f t="array" ref="J67">SUMPRODUCT(ROUND(IF(IF(J65:J65&gt;0,E65:E65/(J65:J65/H65:H65*D65:D65),0)*J65:J65&gt;J65:J65,J65:J65,IF(J65:J65&gt;0,E65:E65/(J65:J65/H65:H65*D65:D65),0)*J65:J65),0))</f>
        <v>0</v>
      </c>
      <c r="K67" s="28">
        <f>SUMPRODUCT(ROUND(IF(K65&gt;0,E65/D65,0)*K65,0))</f>
        <v>0</v>
      </c>
      <c r="L67" s="17">
        <f>SUMIF($E65:$E65,"&gt;0",L65:L65)</f>
        <v>0</v>
      </c>
      <c r="M67" s="17">
        <f>SUMIF($E65:$E65,"&gt;0",M65:M65)</f>
        <v>0</v>
      </c>
    </row>
    <row r="68" spans="1:13" x14ac:dyDescent="0.3">
      <c r="A68" s="69" t="s">
        <v>34</v>
      </c>
      <c r="B68" s="70"/>
      <c r="C68" s="71"/>
      <c r="D68" s="17">
        <f>SUMIF(G65:G65,"f",D65:D65)</f>
        <v>2</v>
      </c>
      <c r="E68" s="17">
        <f>SUMIF(G65:G65,"f",E65:E65)</f>
        <v>0</v>
      </c>
      <c r="F68" s="17" t="s">
        <v>32</v>
      </c>
      <c r="G68" s="17" t="s">
        <v>32</v>
      </c>
      <c r="H68" s="17">
        <f t="shared" si="19"/>
        <v>30</v>
      </c>
      <c r="I68" s="17">
        <f>SUMIF($G65:$G65,"f",I65:I65)</f>
        <v>30</v>
      </c>
      <c r="J68" s="17">
        <f>SUMIF($G65:$G65,"f",J65:J65)</f>
        <v>0</v>
      </c>
      <c r="K68" s="17">
        <f>SUMIF($G65:$G65,"f",K65:K65)</f>
        <v>1</v>
      </c>
      <c r="L68" s="17">
        <f>SUMIF($G65:$G65,"f",L65:L65)</f>
        <v>0</v>
      </c>
      <c r="M68" s="17">
        <f>SUMIF($G65:$G65,"f",M65:M65)</f>
        <v>0</v>
      </c>
    </row>
    <row r="69" spans="1:13" x14ac:dyDescent="0.3">
      <c r="A69" s="63" t="s">
        <v>39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24"/>
    </row>
    <row r="70" spans="1:13" x14ac:dyDescent="0.3">
      <c r="A70" s="17">
        <v>1</v>
      </c>
      <c r="B70" s="18" t="s">
        <v>58</v>
      </c>
      <c r="C70" s="43">
        <v>2</v>
      </c>
      <c r="D70" s="43">
        <v>2</v>
      </c>
      <c r="E70" s="17">
        <v>0</v>
      </c>
      <c r="F70" s="12" t="s">
        <v>28</v>
      </c>
      <c r="G70" s="12" t="s">
        <v>38</v>
      </c>
      <c r="H70" s="17">
        <f t="shared" ref="H70" si="20">I70+J70</f>
        <v>30</v>
      </c>
      <c r="I70" s="12">
        <v>30</v>
      </c>
      <c r="J70" s="12">
        <v>0</v>
      </c>
      <c r="K70" s="12">
        <v>2</v>
      </c>
      <c r="L70" s="17">
        <v>0</v>
      </c>
      <c r="M70" s="17">
        <v>0</v>
      </c>
    </row>
    <row r="71" spans="1:13" x14ac:dyDescent="0.3">
      <c r="A71" s="55">
        <v>2</v>
      </c>
      <c r="B71" s="56" t="s">
        <v>59</v>
      </c>
      <c r="C71" s="57">
        <v>2</v>
      </c>
      <c r="D71" s="57">
        <v>2</v>
      </c>
      <c r="E71" s="55">
        <v>2</v>
      </c>
      <c r="F71" s="58" t="s">
        <v>28</v>
      </c>
      <c r="G71" s="58" t="s">
        <v>29</v>
      </c>
      <c r="H71" s="55">
        <f t="shared" ref="H71" si="21">I71+J71</f>
        <v>30</v>
      </c>
      <c r="I71" s="58">
        <v>0</v>
      </c>
      <c r="J71" s="58">
        <v>30</v>
      </c>
      <c r="K71" s="58">
        <v>2</v>
      </c>
      <c r="L71" s="55">
        <v>0</v>
      </c>
      <c r="M71" s="17">
        <v>0</v>
      </c>
    </row>
    <row r="72" spans="1:13" x14ac:dyDescent="0.3">
      <c r="A72" s="55">
        <v>3</v>
      </c>
      <c r="B72" s="56" t="s">
        <v>60</v>
      </c>
      <c r="C72" s="59">
        <v>2</v>
      </c>
      <c r="D72" s="59">
        <v>4</v>
      </c>
      <c r="E72" s="55">
        <v>2.4</v>
      </c>
      <c r="F72" s="58" t="s">
        <v>28</v>
      </c>
      <c r="G72" s="58" t="s">
        <v>38</v>
      </c>
      <c r="H72" s="55">
        <f t="shared" ref="H72" si="22">I72+J72</f>
        <v>50</v>
      </c>
      <c r="I72" s="58">
        <v>20</v>
      </c>
      <c r="J72" s="58">
        <v>30</v>
      </c>
      <c r="K72" s="58">
        <v>2</v>
      </c>
      <c r="L72" s="55">
        <v>0</v>
      </c>
      <c r="M72" s="17">
        <v>0</v>
      </c>
    </row>
    <row r="73" spans="1:13" x14ac:dyDescent="0.3">
      <c r="A73" s="55">
        <v>4</v>
      </c>
      <c r="B73" s="56" t="s">
        <v>61</v>
      </c>
      <c r="C73" s="59">
        <v>2</v>
      </c>
      <c r="D73" s="59">
        <v>4</v>
      </c>
      <c r="E73" s="55">
        <v>2.4</v>
      </c>
      <c r="F73" s="55" t="s">
        <v>37</v>
      </c>
      <c r="G73" s="58" t="s">
        <v>38</v>
      </c>
      <c r="H73" s="55">
        <f t="shared" ref="H73" si="23">I73+J73</f>
        <v>50</v>
      </c>
      <c r="I73" s="58">
        <v>20</v>
      </c>
      <c r="J73" s="58">
        <v>30</v>
      </c>
      <c r="K73" s="58">
        <v>4</v>
      </c>
      <c r="L73" s="55">
        <v>0</v>
      </c>
      <c r="M73" s="17">
        <v>0</v>
      </c>
    </row>
    <row r="74" spans="1:13" x14ac:dyDescent="0.3">
      <c r="A74" s="89" t="s">
        <v>31</v>
      </c>
      <c r="B74" s="90"/>
      <c r="C74" s="94"/>
      <c r="D74" s="60">
        <f>SUM(D70:D73)</f>
        <v>12</v>
      </c>
      <c r="E74" s="60">
        <f>SUM(E70:E73)</f>
        <v>6.8000000000000007</v>
      </c>
      <c r="F74" s="60" t="s">
        <v>32</v>
      </c>
      <c r="G74" s="60" t="s">
        <v>32</v>
      </c>
      <c r="H74" s="60">
        <f>SUM(I74:J74)</f>
        <v>160</v>
      </c>
      <c r="I74" s="60">
        <f>SUM(I70:I73)</f>
        <v>70</v>
      </c>
      <c r="J74" s="60">
        <f>SUM(J70:J73)</f>
        <v>90</v>
      </c>
      <c r="K74" s="60">
        <f>SUM(K70:K73)</f>
        <v>10</v>
      </c>
      <c r="L74" s="60">
        <f>SUM(L70:L73)</f>
        <v>0</v>
      </c>
      <c r="M74" s="27">
        <f>SUM(M70:M73)</f>
        <v>0</v>
      </c>
    </row>
    <row r="75" spans="1:13" x14ac:dyDescent="0.3">
      <c r="A75" s="86" t="s">
        <v>33</v>
      </c>
      <c r="B75" s="87"/>
      <c r="C75" s="88"/>
      <c r="D75" s="61" t="s">
        <v>32</v>
      </c>
      <c r="E75" s="55">
        <f>E74</f>
        <v>6.8000000000000007</v>
      </c>
      <c r="F75" s="55" t="s">
        <v>32</v>
      </c>
      <c r="G75" s="55" t="s">
        <v>32</v>
      </c>
      <c r="H75" s="62">
        <f t="shared" ref="H75:H76" si="24">SUM(I75:J75)</f>
        <v>90</v>
      </c>
      <c r="I75" s="55">
        <v>0</v>
      </c>
      <c r="J75" s="62" cm="1">
        <f t="array" ref="J75">SUMPRODUCT(ROUND(IF(IF(J70:J73&gt;0,E70:E73/(J70:J73/H70:H73*D70:D73),0)*J70:J73&gt;J70:J73,J70:J73,IF(J70:J73&gt;0,E70:E73/(J70:J73/H70:H73*D70:D73),0)*J70:J73),0))</f>
        <v>90</v>
      </c>
      <c r="K75" s="62" cm="1">
        <f t="array" ref="K75">SUMPRODUCT(ROUND(IF(K70:K73&gt;0,E70:E73/D70:D73,0)*K70:K73,0))</f>
        <v>5</v>
      </c>
      <c r="L75" s="55">
        <f>SUMIF($E70:$E73,"&gt;0",L70:L73)</f>
        <v>0</v>
      </c>
      <c r="M75" s="17">
        <f>SUMIF($E70:$E73,"&gt;0",M70:M73)</f>
        <v>0</v>
      </c>
    </row>
    <row r="76" spans="1:13" x14ac:dyDescent="0.3">
      <c r="A76" s="86" t="s">
        <v>34</v>
      </c>
      <c r="B76" s="87"/>
      <c r="C76" s="88"/>
      <c r="D76" s="55">
        <f>SUMIF(G70:G73,"f",D70:D73)</f>
        <v>2</v>
      </c>
      <c r="E76" s="55">
        <f>SUMIF(G70:G73,"f",E70:E73)</f>
        <v>2</v>
      </c>
      <c r="F76" s="55" t="s">
        <v>32</v>
      </c>
      <c r="G76" s="55" t="s">
        <v>32</v>
      </c>
      <c r="H76" s="55">
        <f t="shared" si="24"/>
        <v>30</v>
      </c>
      <c r="I76" s="55">
        <f>SUMIF($G70:$G73,"f",I70:I73)</f>
        <v>0</v>
      </c>
      <c r="J76" s="55">
        <f>SUMIF($G70:$G73,"f",J70:J73)</f>
        <v>30</v>
      </c>
      <c r="K76" s="55">
        <f>SUMIF($G70:$G73,"f",K70:K73)</f>
        <v>2</v>
      </c>
      <c r="L76" s="55">
        <f>SUMIF($G70:$G73,"f",L70:L73)</f>
        <v>0</v>
      </c>
      <c r="M76" s="17">
        <f>SUMIF($G70:$G73,"f",M70:M73)</f>
        <v>0</v>
      </c>
    </row>
    <row r="77" spans="1:13" x14ac:dyDescent="0.3">
      <c r="A77" s="89" t="s">
        <v>43</v>
      </c>
      <c r="B77" s="90"/>
      <c r="C77" s="90"/>
      <c r="D77" s="90"/>
      <c r="E77" s="90"/>
      <c r="F77" s="90"/>
      <c r="G77" s="90"/>
      <c r="H77" s="90"/>
      <c r="I77" s="91"/>
      <c r="J77" s="91"/>
      <c r="K77" s="91"/>
      <c r="L77" s="90"/>
      <c r="M77" s="24"/>
    </row>
    <row r="78" spans="1:13" x14ac:dyDescent="0.3">
      <c r="A78" s="17">
        <v>1</v>
      </c>
      <c r="B78" s="36" t="s">
        <v>62</v>
      </c>
      <c r="C78" s="17">
        <v>2</v>
      </c>
      <c r="D78" s="17">
        <v>3</v>
      </c>
      <c r="E78" s="17">
        <v>2</v>
      </c>
      <c r="F78" s="12" t="s">
        <v>28</v>
      </c>
      <c r="G78" s="17" t="s">
        <v>29</v>
      </c>
      <c r="H78" s="17">
        <f t="shared" ref="H78:H82" si="25">I78+J78</f>
        <v>45</v>
      </c>
      <c r="I78" s="17">
        <v>15</v>
      </c>
      <c r="J78" s="17">
        <v>30</v>
      </c>
      <c r="K78" s="17">
        <v>2</v>
      </c>
      <c r="L78" s="17">
        <v>0</v>
      </c>
      <c r="M78" s="17">
        <v>0</v>
      </c>
    </row>
    <row r="79" spans="1:13" x14ac:dyDescent="0.3">
      <c r="A79" s="17">
        <v>2</v>
      </c>
      <c r="B79" s="18" t="s">
        <v>63</v>
      </c>
      <c r="C79" s="17">
        <v>2</v>
      </c>
      <c r="D79" s="17">
        <v>3.5</v>
      </c>
      <c r="E79" s="17">
        <v>1.17</v>
      </c>
      <c r="F79" s="12" t="s">
        <v>37</v>
      </c>
      <c r="G79" s="17" t="s">
        <v>29</v>
      </c>
      <c r="H79" s="17">
        <f t="shared" si="25"/>
        <v>45</v>
      </c>
      <c r="I79" s="17">
        <v>30</v>
      </c>
      <c r="J79" s="17">
        <v>15</v>
      </c>
      <c r="K79" s="17">
        <v>4</v>
      </c>
      <c r="L79" s="17">
        <v>0</v>
      </c>
      <c r="M79" s="17">
        <v>0</v>
      </c>
    </row>
    <row r="80" spans="1:13" x14ac:dyDescent="0.3">
      <c r="A80" s="17">
        <v>3</v>
      </c>
      <c r="B80" s="18" t="s">
        <v>64</v>
      </c>
      <c r="C80" s="17">
        <v>2</v>
      </c>
      <c r="D80" s="17">
        <v>3</v>
      </c>
      <c r="E80" s="17">
        <v>2</v>
      </c>
      <c r="F80" s="12" t="s">
        <v>28</v>
      </c>
      <c r="G80" s="17" t="s">
        <v>29</v>
      </c>
      <c r="H80" s="17">
        <f t="shared" si="25"/>
        <v>45</v>
      </c>
      <c r="I80" s="17">
        <v>15</v>
      </c>
      <c r="J80" s="17">
        <v>30</v>
      </c>
      <c r="K80" s="17">
        <v>2</v>
      </c>
      <c r="L80" s="17">
        <v>0</v>
      </c>
      <c r="M80" s="17">
        <v>0</v>
      </c>
    </row>
    <row r="81" spans="1:13" x14ac:dyDescent="0.3">
      <c r="A81" s="17">
        <v>4</v>
      </c>
      <c r="B81" s="36" t="s">
        <v>65</v>
      </c>
      <c r="C81" s="17">
        <v>2</v>
      </c>
      <c r="D81" s="17">
        <v>3</v>
      </c>
      <c r="E81" s="17">
        <v>2</v>
      </c>
      <c r="F81" s="12" t="s">
        <v>28</v>
      </c>
      <c r="G81" s="17" t="s">
        <v>29</v>
      </c>
      <c r="H81" s="17">
        <f t="shared" si="25"/>
        <v>45</v>
      </c>
      <c r="I81" s="17">
        <v>15</v>
      </c>
      <c r="J81" s="17">
        <v>30</v>
      </c>
      <c r="K81" s="17">
        <v>2</v>
      </c>
      <c r="L81" s="17">
        <v>0</v>
      </c>
      <c r="M81" s="17">
        <v>0</v>
      </c>
    </row>
    <row r="82" spans="1:13" x14ac:dyDescent="0.3">
      <c r="A82" s="17">
        <v>5</v>
      </c>
      <c r="B82" s="44" t="s">
        <v>66</v>
      </c>
      <c r="C82" s="17">
        <v>2</v>
      </c>
      <c r="D82" s="17">
        <v>3</v>
      </c>
      <c r="E82" s="17">
        <v>2</v>
      </c>
      <c r="F82" s="12" t="s">
        <v>37</v>
      </c>
      <c r="G82" s="17" t="s">
        <v>29</v>
      </c>
      <c r="H82" s="17">
        <f t="shared" si="25"/>
        <v>45</v>
      </c>
      <c r="I82" s="12">
        <v>15</v>
      </c>
      <c r="J82" s="12">
        <v>30</v>
      </c>
      <c r="K82" s="12">
        <v>4</v>
      </c>
      <c r="L82" s="17">
        <v>0</v>
      </c>
      <c r="M82" s="17">
        <v>0</v>
      </c>
    </row>
    <row r="83" spans="1:13" x14ac:dyDescent="0.3">
      <c r="A83" s="66" t="s">
        <v>31</v>
      </c>
      <c r="B83" s="67"/>
      <c r="C83" s="68"/>
      <c r="D83" s="27">
        <f>SUM(D78:D82)</f>
        <v>15.5</v>
      </c>
      <c r="E83" s="27">
        <f>SUM(E78:E82)</f>
        <v>9.17</v>
      </c>
      <c r="F83" s="27" t="s">
        <v>32</v>
      </c>
      <c r="G83" s="27" t="s">
        <v>32</v>
      </c>
      <c r="H83" s="27">
        <f>SUM(I83:J83)</f>
        <v>225</v>
      </c>
      <c r="I83" s="27">
        <f>SUM(I78:I82)</f>
        <v>90</v>
      </c>
      <c r="J83" s="27">
        <f>SUM(J78:J82)</f>
        <v>135</v>
      </c>
      <c r="K83" s="27">
        <f>SUM(K78:K82)</f>
        <v>14</v>
      </c>
      <c r="L83" s="27">
        <f>SUM(L78:L82)</f>
        <v>0</v>
      </c>
      <c r="M83" s="27">
        <f>SUM(M78:M82)</f>
        <v>0</v>
      </c>
    </row>
    <row r="84" spans="1:13" x14ac:dyDescent="0.3">
      <c r="A84" s="69" t="s">
        <v>33</v>
      </c>
      <c r="B84" s="70"/>
      <c r="C84" s="71"/>
      <c r="D84" s="21" t="s">
        <v>32</v>
      </c>
      <c r="E84" s="17">
        <f>E83</f>
        <v>9.17</v>
      </c>
      <c r="F84" s="17" t="s">
        <v>32</v>
      </c>
      <c r="G84" s="17" t="s">
        <v>32</v>
      </c>
      <c r="H84" s="28">
        <f t="shared" ref="H84:H85" si="26">SUM(I84:J84)</f>
        <v>135</v>
      </c>
      <c r="I84" s="17">
        <v>0</v>
      </c>
      <c r="J84" s="28" cm="1">
        <f t="array" ref="J84">SUMPRODUCT(ROUND(IF(IF(J78:J82&gt;0,E78:E82/(J78:J82/H78:H82*D78:D82),0)*J78:J82&gt;J78:J82,J78:J82,IF(J78:J82&gt;0,E78:E82/(J78:J82/H78:H82*D78:D82),0)*J78:J82),0))</f>
        <v>135</v>
      </c>
      <c r="K84" s="28" cm="1">
        <f t="array" ref="K84">SUMPRODUCT(ROUND(IF(K78:K82&gt;0,E78:E82/D78:D82,0)*K78:K82,0))</f>
        <v>7</v>
      </c>
      <c r="L84" s="17">
        <f>SUMIF($E78:$E82,"&gt;0",L78:L82)</f>
        <v>0</v>
      </c>
      <c r="M84" s="17">
        <f>SUMIF($E78:$E82,"&gt;0",M78:M82)</f>
        <v>0</v>
      </c>
    </row>
    <row r="85" spans="1:13" x14ac:dyDescent="0.3">
      <c r="A85" s="69" t="s">
        <v>34</v>
      </c>
      <c r="B85" s="70"/>
      <c r="C85" s="71"/>
      <c r="D85" s="17">
        <f>SUMIF(G78:G82,"f",D78:D82)</f>
        <v>15.5</v>
      </c>
      <c r="E85" s="17">
        <f>SUMIF(G78:G82,"f",E78:E82)</f>
        <v>9.17</v>
      </c>
      <c r="F85" s="17" t="s">
        <v>32</v>
      </c>
      <c r="G85" s="17" t="s">
        <v>32</v>
      </c>
      <c r="H85" s="17">
        <f t="shared" si="26"/>
        <v>225</v>
      </c>
      <c r="I85" s="17">
        <f>SUMIF($G78:$G82,"f",I78:I82)</f>
        <v>90</v>
      </c>
      <c r="J85" s="17">
        <f>SUMIF($G78:$G82,"f",J78:J82)</f>
        <v>135</v>
      </c>
      <c r="K85" s="17">
        <f>SUMIF($G78:$G82,"f",K78:K82)</f>
        <v>14</v>
      </c>
      <c r="L85" s="17">
        <f>SUMIF($G78:$G82,"f",L78:L82)</f>
        <v>0</v>
      </c>
      <c r="M85" s="17">
        <f>SUMIF($G78:$G82,"f",M78:M82)</f>
        <v>0</v>
      </c>
    </row>
    <row r="86" spans="1:13" x14ac:dyDescent="0.3">
      <c r="A86" s="63" t="s">
        <v>49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17"/>
    </row>
    <row r="87" spans="1:13" x14ac:dyDescent="0.3">
      <c r="A87" s="17">
        <v>1</v>
      </c>
      <c r="B87" s="48" t="s">
        <v>67</v>
      </c>
      <c r="C87" s="12">
        <v>2</v>
      </c>
      <c r="D87" s="12">
        <v>0.5</v>
      </c>
      <c r="E87" s="17">
        <v>0</v>
      </c>
      <c r="F87" s="17" t="s">
        <v>51</v>
      </c>
      <c r="G87" s="17" t="s">
        <v>38</v>
      </c>
      <c r="H87" s="17">
        <f t="shared" ref="H87" si="27">I87+J87</f>
        <v>4</v>
      </c>
      <c r="I87" s="12">
        <v>4</v>
      </c>
      <c r="J87" s="12">
        <v>0</v>
      </c>
      <c r="K87" s="12">
        <v>0</v>
      </c>
      <c r="L87" s="17">
        <v>0</v>
      </c>
      <c r="M87" s="17">
        <v>0</v>
      </c>
    </row>
    <row r="88" spans="1:13" x14ac:dyDescent="0.3">
      <c r="A88" s="63" t="s">
        <v>31</v>
      </c>
      <c r="B88" s="64"/>
      <c r="C88" s="65"/>
      <c r="D88" s="27">
        <f>SUM(D87:D87)</f>
        <v>0.5</v>
      </c>
      <c r="E88" s="27">
        <f>SUM(E87:E87)</f>
        <v>0</v>
      </c>
      <c r="F88" s="27" t="s">
        <v>32</v>
      </c>
      <c r="G88" s="27" t="s">
        <v>32</v>
      </c>
      <c r="H88" s="27">
        <f>SUM(I88:J88)</f>
        <v>4</v>
      </c>
      <c r="I88" s="27">
        <f>SUM(I87:I87)</f>
        <v>4</v>
      </c>
      <c r="J88" s="27">
        <f>SUM(J87:J87)</f>
        <v>0</v>
      </c>
      <c r="K88" s="27">
        <f>SUM(K87:K87)</f>
        <v>0</v>
      </c>
      <c r="L88" s="27">
        <f>SUM(L87:L87)</f>
        <v>0</v>
      </c>
      <c r="M88" s="27">
        <f>SUM(M87:M87)</f>
        <v>0</v>
      </c>
    </row>
    <row r="89" spans="1:13" x14ac:dyDescent="0.3">
      <c r="A89" s="69" t="s">
        <v>33</v>
      </c>
      <c r="B89" s="70"/>
      <c r="C89" s="71"/>
      <c r="D89" s="21" t="s">
        <v>32</v>
      </c>
      <c r="E89" s="17">
        <f>E88</f>
        <v>0</v>
      </c>
      <c r="F89" s="17" t="s">
        <v>32</v>
      </c>
      <c r="G89" s="17" t="s">
        <v>32</v>
      </c>
      <c r="H89" s="28">
        <f>SUM(I89:J89)</f>
        <v>0</v>
      </c>
      <c r="I89" s="17">
        <v>0</v>
      </c>
      <c r="J89" s="28" cm="1">
        <f t="array" ref="J89">SUMPRODUCT(ROUND(IF(IF(J87:J87&gt;0,E87:E87/(J87:J87/H87:H87*D87:D87),0)*J87:J87&gt;J87:J87,J87:J87,IF(J87:J87&gt;0,E87:E87/(J87:J87/H87:H87*D87:D87),0)*J87:J87),0))</f>
        <v>0</v>
      </c>
      <c r="K89" s="28">
        <f>SUMPRODUCT(ROUND(IF(K87&gt;0,E87/D87,0)*K87,0))</f>
        <v>0</v>
      </c>
      <c r="L89" s="17">
        <f>SUMIF($E87:$E87,"&gt;0",L87:L87)</f>
        <v>0</v>
      </c>
      <c r="M89" s="17">
        <f>SUMIF($E87:$E87,"&gt;0",M87:M87)</f>
        <v>0</v>
      </c>
    </row>
    <row r="90" spans="1:13" x14ac:dyDescent="0.3">
      <c r="A90" s="69" t="s">
        <v>34</v>
      </c>
      <c r="B90" s="70"/>
      <c r="C90" s="71"/>
      <c r="D90" s="17">
        <f>SUMIF(G87:G87,"f",D87:D87)</f>
        <v>0</v>
      </c>
      <c r="E90" s="17">
        <f>SUMIF(G87:G87,"f",E87:E87)</f>
        <v>0</v>
      </c>
      <c r="F90" s="17" t="s">
        <v>32</v>
      </c>
      <c r="G90" s="17" t="s">
        <v>32</v>
      </c>
      <c r="H90" s="17">
        <f t="shared" ref="H90" si="28">SUM(I90:J90)</f>
        <v>0</v>
      </c>
      <c r="I90" s="17">
        <f>SUMIF($G87:$G87,"f",I87:I87)</f>
        <v>0</v>
      </c>
      <c r="J90" s="17">
        <f>SUMIF($G87:$G87,"f",J87:J87)</f>
        <v>0</v>
      </c>
      <c r="K90" s="17">
        <f>SUMIF($G87:$G87,"f",K87:K87)</f>
        <v>0</v>
      </c>
      <c r="L90" s="17">
        <f>SUMIF($G87:$G87,"f",L87:L87)</f>
        <v>0</v>
      </c>
      <c r="M90" s="17">
        <f>SUMIF($G87:$G87,"f",M87:M87)</f>
        <v>0</v>
      </c>
    </row>
    <row r="91" spans="1:13" x14ac:dyDescent="0.3">
      <c r="A91" s="63" t="s">
        <v>68</v>
      </c>
      <c r="B91" s="64"/>
      <c r="C91" s="65"/>
      <c r="D91" s="27">
        <f>D66+D74+D83+D88</f>
        <v>30</v>
      </c>
      <c r="E91" s="27">
        <f>E66+E74+E83+E88</f>
        <v>15.97</v>
      </c>
      <c r="F91" s="27" t="s">
        <v>32</v>
      </c>
      <c r="G91" s="27" t="s">
        <v>32</v>
      </c>
      <c r="H91" s="27">
        <f t="shared" ref="H91:M91" si="29">H66+H74+H83+H88</f>
        <v>419</v>
      </c>
      <c r="I91" s="27">
        <f t="shared" si="29"/>
        <v>194</v>
      </c>
      <c r="J91" s="27">
        <f t="shared" si="29"/>
        <v>225</v>
      </c>
      <c r="K91" s="27">
        <f t="shared" si="29"/>
        <v>25</v>
      </c>
      <c r="L91" s="27">
        <f t="shared" si="29"/>
        <v>0</v>
      </c>
      <c r="M91" s="27">
        <f t="shared" si="29"/>
        <v>0</v>
      </c>
    </row>
    <row r="92" spans="1:13" x14ac:dyDescent="0.3">
      <c r="A92" s="63" t="s">
        <v>69</v>
      </c>
      <c r="B92" s="64"/>
      <c r="C92" s="65"/>
      <c r="D92" s="27">
        <f>D58+D91</f>
        <v>60</v>
      </c>
      <c r="E92" s="27">
        <f>E58+E91</f>
        <v>34.14</v>
      </c>
      <c r="F92" s="27" t="s">
        <v>32</v>
      </c>
      <c r="G92" s="27" t="s">
        <v>32</v>
      </c>
      <c r="H92" s="27">
        <f t="shared" ref="H92:M92" si="30">H58+H91</f>
        <v>761</v>
      </c>
      <c r="I92" s="27">
        <f t="shared" si="30"/>
        <v>326</v>
      </c>
      <c r="J92" s="27">
        <f t="shared" si="30"/>
        <v>435</v>
      </c>
      <c r="K92" s="27">
        <f t="shared" si="30"/>
        <v>45</v>
      </c>
      <c r="L92" s="27">
        <f t="shared" si="30"/>
        <v>160</v>
      </c>
      <c r="M92" s="27">
        <f t="shared" si="30"/>
        <v>0</v>
      </c>
    </row>
    <row r="93" spans="1:13" x14ac:dyDescent="0.3">
      <c r="A93" s="24"/>
      <c r="B93" s="24"/>
      <c r="C93" s="24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13" x14ac:dyDescent="0.3">
      <c r="A94" s="24" t="s">
        <v>70</v>
      </c>
    </row>
    <row r="95" spans="1:13" ht="72" customHeight="1" x14ac:dyDescent="0.3">
      <c r="A95" s="76" t="s">
        <v>11</v>
      </c>
      <c r="B95" s="76" t="s">
        <v>12</v>
      </c>
      <c r="C95" s="72" t="s">
        <v>13</v>
      </c>
      <c r="D95" s="72" t="s">
        <v>14</v>
      </c>
      <c r="E95" s="74" t="s">
        <v>15</v>
      </c>
      <c r="F95" s="72" t="s">
        <v>16</v>
      </c>
      <c r="G95" s="74" t="s">
        <v>17</v>
      </c>
      <c r="H95" s="78" t="s">
        <v>18</v>
      </c>
      <c r="I95" s="79"/>
      <c r="J95" s="79"/>
      <c r="K95" s="80"/>
      <c r="L95" s="72" t="s">
        <v>19</v>
      </c>
      <c r="M95" s="72" t="s">
        <v>20</v>
      </c>
    </row>
    <row r="96" spans="1:13" ht="72" customHeight="1" x14ac:dyDescent="0.3">
      <c r="A96" s="77"/>
      <c r="B96" s="77"/>
      <c r="C96" s="73"/>
      <c r="D96" s="73"/>
      <c r="E96" s="75"/>
      <c r="F96" s="73"/>
      <c r="G96" s="75"/>
      <c r="H96" s="25" t="s">
        <v>21</v>
      </c>
      <c r="I96" s="26" t="s">
        <v>22</v>
      </c>
      <c r="J96" s="26" t="s">
        <v>23</v>
      </c>
      <c r="K96" s="26" t="s">
        <v>24</v>
      </c>
      <c r="L96" s="73"/>
      <c r="M96" s="73"/>
    </row>
    <row r="97" spans="1:13" x14ac:dyDescent="0.3">
      <c r="A97" s="84" t="s">
        <v>25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x14ac:dyDescent="0.3">
      <c r="A98" s="63" t="s">
        <v>39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24"/>
    </row>
    <row r="99" spans="1:13" x14ac:dyDescent="0.3">
      <c r="A99" s="17">
        <v>1</v>
      </c>
      <c r="B99" s="37" t="s">
        <v>20</v>
      </c>
      <c r="C99" s="17">
        <v>3</v>
      </c>
      <c r="D99" s="17">
        <v>20</v>
      </c>
      <c r="E99" s="17">
        <v>10</v>
      </c>
      <c r="F99" s="12" t="s">
        <v>28</v>
      </c>
      <c r="G99" s="12" t="s">
        <v>29</v>
      </c>
      <c r="H99" s="17">
        <f t="shared" ref="H99:H101" si="31">I99+J99</f>
        <v>0</v>
      </c>
      <c r="I99" s="12">
        <v>0</v>
      </c>
      <c r="J99" s="12">
        <v>0</v>
      </c>
      <c r="K99" s="12">
        <v>0</v>
      </c>
      <c r="L99" s="17">
        <v>0</v>
      </c>
      <c r="M99" s="17">
        <v>200</v>
      </c>
    </row>
    <row r="100" spans="1:13" x14ac:dyDescent="0.3">
      <c r="A100" s="17">
        <v>2</v>
      </c>
      <c r="B100" s="37" t="s">
        <v>71</v>
      </c>
      <c r="C100" s="17">
        <v>3</v>
      </c>
      <c r="D100" s="17">
        <v>2</v>
      </c>
      <c r="E100" s="17">
        <v>0</v>
      </c>
      <c r="F100" s="12" t="s">
        <v>28</v>
      </c>
      <c r="G100" s="12" t="s">
        <v>29</v>
      </c>
      <c r="H100" s="17">
        <f t="shared" ref="H100" si="32">I100+J100</f>
        <v>30</v>
      </c>
      <c r="I100" s="12">
        <v>30</v>
      </c>
      <c r="J100" s="12">
        <v>0</v>
      </c>
      <c r="K100" s="12">
        <v>2</v>
      </c>
      <c r="L100" s="17">
        <v>0</v>
      </c>
      <c r="M100" s="17">
        <v>0</v>
      </c>
    </row>
    <row r="101" spans="1:13" x14ac:dyDescent="0.3">
      <c r="A101" s="17">
        <v>3</v>
      </c>
      <c r="B101" s="18" t="s">
        <v>72</v>
      </c>
      <c r="C101" s="17">
        <v>3</v>
      </c>
      <c r="D101" s="17">
        <v>2</v>
      </c>
      <c r="E101" s="17">
        <v>2</v>
      </c>
      <c r="F101" s="12" t="s">
        <v>28</v>
      </c>
      <c r="G101" s="12" t="s">
        <v>29</v>
      </c>
      <c r="H101" s="17">
        <f t="shared" si="31"/>
        <v>30</v>
      </c>
      <c r="I101" s="12">
        <v>0</v>
      </c>
      <c r="J101" s="12">
        <v>30</v>
      </c>
      <c r="K101" s="12">
        <v>2</v>
      </c>
      <c r="L101" s="17">
        <v>0</v>
      </c>
      <c r="M101" s="17">
        <v>0</v>
      </c>
    </row>
    <row r="102" spans="1:13" x14ac:dyDescent="0.3">
      <c r="A102" s="63" t="s">
        <v>31</v>
      </c>
      <c r="B102" s="64"/>
      <c r="C102" s="65"/>
      <c r="D102" s="27">
        <f>SUM(D99:D101)</f>
        <v>24</v>
      </c>
      <c r="E102" s="27">
        <f>SUM(E99:E101)</f>
        <v>12</v>
      </c>
      <c r="F102" s="27" t="s">
        <v>32</v>
      </c>
      <c r="G102" s="27" t="s">
        <v>32</v>
      </c>
      <c r="H102" s="27">
        <f>SUM(I102:J102)</f>
        <v>60</v>
      </c>
      <c r="I102" s="27">
        <f>SUM(I99:I101)</f>
        <v>30</v>
      </c>
      <c r="J102" s="27">
        <f>SUM(J99:J101)</f>
        <v>30</v>
      </c>
      <c r="K102" s="27">
        <f>SUM(K99:K101)</f>
        <v>4</v>
      </c>
      <c r="L102" s="27">
        <f>SUM(L99:L101)</f>
        <v>0</v>
      </c>
      <c r="M102" s="27">
        <f>SUM(M99:M101)</f>
        <v>200</v>
      </c>
    </row>
    <row r="103" spans="1:13" x14ac:dyDescent="0.3">
      <c r="A103" s="69" t="s">
        <v>33</v>
      </c>
      <c r="B103" s="70"/>
      <c r="C103" s="71"/>
      <c r="D103" s="21" t="s">
        <v>32</v>
      </c>
      <c r="E103" s="17">
        <f>E102</f>
        <v>12</v>
      </c>
      <c r="F103" s="17" t="s">
        <v>32</v>
      </c>
      <c r="G103" s="17" t="s">
        <v>32</v>
      </c>
      <c r="H103" s="28">
        <f t="shared" ref="H103:H104" si="33">SUM(I103:J103)</f>
        <v>30</v>
      </c>
      <c r="I103" s="17">
        <v>0</v>
      </c>
      <c r="J103" s="28" cm="1">
        <f t="array" ref="J103">SUMPRODUCT(ROUND(IF(IF(J99:J101&gt;0,E99:E101/(J99:J101/H99:H101*D99:D101),0)*J99:J101&gt;J99:J101,J99:J101,IF(J99:J101&gt;0,E99:E101/(J99:J101/H99:H101*D99:D101),0)*J99:J101),0))</f>
        <v>30</v>
      </c>
      <c r="K103" s="28" cm="1">
        <f t="array" ref="K103">SUMPRODUCT(ROUND(IF(K99:K101&gt;0,E99:E101/D99:D101,0)*K99:K101,0))</f>
        <v>2</v>
      </c>
      <c r="L103" s="17">
        <f>SUMIF($E99:$E101,"&gt;0",L99:L101)</f>
        <v>0</v>
      </c>
      <c r="M103" s="17">
        <f>SUMIF($E99:$E101,"&gt;0",M99:M101)</f>
        <v>200</v>
      </c>
    </row>
    <row r="104" spans="1:13" x14ac:dyDescent="0.3">
      <c r="A104" s="69" t="s">
        <v>34</v>
      </c>
      <c r="B104" s="70"/>
      <c r="C104" s="71"/>
      <c r="D104" s="17">
        <f>SUMIF(G99:G101,"f",D99:D101)</f>
        <v>24</v>
      </c>
      <c r="E104" s="17">
        <f>SUMIF(G99:G101,"f",E99:E101)</f>
        <v>12</v>
      </c>
      <c r="F104" s="17" t="s">
        <v>32</v>
      </c>
      <c r="G104" s="17" t="s">
        <v>32</v>
      </c>
      <c r="H104" s="17">
        <f t="shared" si="33"/>
        <v>60</v>
      </c>
      <c r="I104" s="17">
        <f>SUMIF($G99:$G101,"f",I99:I101)</f>
        <v>30</v>
      </c>
      <c r="J104" s="17">
        <f>SUMIF($G99:$G101,"f",J99:J101)</f>
        <v>30</v>
      </c>
      <c r="K104" s="17">
        <f>SUMIF($G99:$G101,"f",K99:K101)</f>
        <v>4</v>
      </c>
      <c r="L104" s="17">
        <f>SUMIF($G99:$G101,"f",L99:L101)</f>
        <v>0</v>
      </c>
      <c r="M104" s="17">
        <f>SUMIF($G99:$G101,"f",M99:M101)</f>
        <v>200</v>
      </c>
    </row>
    <row r="105" spans="1:13" x14ac:dyDescent="0.3">
      <c r="A105" s="63" t="s">
        <v>43</v>
      </c>
      <c r="B105" s="64"/>
      <c r="C105" s="64"/>
      <c r="D105" s="64"/>
      <c r="E105" s="64"/>
      <c r="F105" s="64"/>
      <c r="G105" s="64"/>
      <c r="H105" s="64"/>
      <c r="I105" s="81"/>
      <c r="J105" s="81"/>
      <c r="K105" s="81"/>
      <c r="L105" s="64"/>
      <c r="M105" s="24"/>
    </row>
    <row r="106" spans="1:13" x14ac:dyDescent="0.3">
      <c r="A106" s="17">
        <v>1</v>
      </c>
      <c r="B106" s="44" t="s">
        <v>73</v>
      </c>
      <c r="C106" s="17">
        <v>3</v>
      </c>
      <c r="D106" s="17">
        <v>3</v>
      </c>
      <c r="E106" s="17">
        <v>2</v>
      </c>
      <c r="F106" s="12" t="s">
        <v>28</v>
      </c>
      <c r="G106" s="17" t="s">
        <v>29</v>
      </c>
      <c r="H106" s="17">
        <f t="shared" ref="H106" si="34">I106+J106</f>
        <v>45</v>
      </c>
      <c r="I106" s="12">
        <v>15</v>
      </c>
      <c r="J106" s="12">
        <v>30</v>
      </c>
      <c r="K106" s="12">
        <v>2</v>
      </c>
      <c r="L106" s="17">
        <v>0</v>
      </c>
      <c r="M106" s="17">
        <v>0</v>
      </c>
    </row>
    <row r="107" spans="1:13" x14ac:dyDescent="0.3">
      <c r="A107" s="17">
        <v>2</v>
      </c>
      <c r="B107" s="46" t="s">
        <v>74</v>
      </c>
      <c r="C107" s="17">
        <v>3</v>
      </c>
      <c r="D107" s="17">
        <v>3</v>
      </c>
      <c r="E107" s="17">
        <v>2</v>
      </c>
      <c r="F107" s="12" t="s">
        <v>37</v>
      </c>
      <c r="G107" s="17" t="s">
        <v>29</v>
      </c>
      <c r="H107" s="17">
        <f t="shared" ref="H107" si="35">I107+J107</f>
        <v>45</v>
      </c>
      <c r="I107" s="12">
        <v>15</v>
      </c>
      <c r="J107" s="12">
        <v>30</v>
      </c>
      <c r="K107" s="12">
        <v>4</v>
      </c>
      <c r="L107" s="17">
        <v>0</v>
      </c>
      <c r="M107" s="17">
        <v>0</v>
      </c>
    </row>
    <row r="108" spans="1:13" x14ac:dyDescent="0.3">
      <c r="A108" s="66" t="s">
        <v>31</v>
      </c>
      <c r="B108" s="67"/>
      <c r="C108" s="68"/>
      <c r="D108" s="27">
        <f>SUM(D106:D107)</f>
        <v>6</v>
      </c>
      <c r="E108" s="27">
        <f>SUM(E106:E107)</f>
        <v>4</v>
      </c>
      <c r="F108" s="27" t="s">
        <v>32</v>
      </c>
      <c r="G108" s="27" t="s">
        <v>32</v>
      </c>
      <c r="H108" s="27">
        <f>SUM(I108:J108)</f>
        <v>90</v>
      </c>
      <c r="I108" s="27">
        <f>SUM(I106:I107)</f>
        <v>30</v>
      </c>
      <c r="J108" s="27">
        <f>SUM(J106:J107)</f>
        <v>60</v>
      </c>
      <c r="K108" s="27">
        <f>SUM(K106:K107)</f>
        <v>6</v>
      </c>
      <c r="L108" s="27">
        <f>SUM(L106:L107)</f>
        <v>0</v>
      </c>
      <c r="M108" s="27">
        <f>SUM(M106:M107)</f>
        <v>0</v>
      </c>
    </row>
    <row r="109" spans="1:13" x14ac:dyDescent="0.3">
      <c r="A109" s="69" t="s">
        <v>33</v>
      </c>
      <c r="B109" s="70"/>
      <c r="C109" s="71"/>
      <c r="D109" s="21" t="s">
        <v>32</v>
      </c>
      <c r="E109" s="17">
        <f>E108</f>
        <v>4</v>
      </c>
      <c r="F109" s="17" t="s">
        <v>32</v>
      </c>
      <c r="G109" s="17" t="s">
        <v>32</v>
      </c>
      <c r="H109" s="28">
        <f t="shared" ref="H109:H110" si="36">SUM(I109:J109)</f>
        <v>60</v>
      </c>
      <c r="I109" s="17">
        <v>0</v>
      </c>
      <c r="J109" s="28" cm="1">
        <f t="array" ref="J109">SUMPRODUCT(ROUND(IF(IF(J106:J107&gt;0,E106:E107/(J106:J107/H106:H107*D106:D107),0)*J106:J107&gt;J106:J107,J106:J107,IF(J106:J107&gt;0,E106:E107/(J106:J107/H106:H107*D106:D107),0)*J106:J107),0))</f>
        <v>60</v>
      </c>
      <c r="K109" s="28" cm="1">
        <f t="array" ref="K109">SUMPRODUCT(ROUND(IF(K106:K107&gt;0,E106:E107/D106:D107,0)*K106:K107,0))</f>
        <v>4</v>
      </c>
      <c r="L109" s="17">
        <f>SUMIF($E106:$E107,"&gt;0",L106:L107)</f>
        <v>0</v>
      </c>
      <c r="M109" s="17">
        <f>SUMIF($E106:$E107,"&gt;0",M106:M107)</f>
        <v>0</v>
      </c>
    </row>
    <row r="110" spans="1:13" x14ac:dyDescent="0.3">
      <c r="A110" s="69" t="s">
        <v>34</v>
      </c>
      <c r="B110" s="70"/>
      <c r="C110" s="71"/>
      <c r="D110" s="17">
        <f>SUMIF(G106:G107,"f",D106:D107)</f>
        <v>6</v>
      </c>
      <c r="E110" s="17">
        <f>SUMIF(G106:G107,"f",E106:E107)</f>
        <v>4</v>
      </c>
      <c r="F110" s="17" t="s">
        <v>32</v>
      </c>
      <c r="G110" s="17" t="s">
        <v>32</v>
      </c>
      <c r="H110" s="17">
        <f t="shared" si="36"/>
        <v>90</v>
      </c>
      <c r="I110" s="17">
        <f>SUMIF($G106:$G107,"f",I106:I107)</f>
        <v>30</v>
      </c>
      <c r="J110" s="17">
        <f>SUMIF($G106:$G107,"f",J106:J107)</f>
        <v>60</v>
      </c>
      <c r="K110" s="17">
        <f>SUMIF($G106:$G107,"f",K106:K107)</f>
        <v>6</v>
      </c>
      <c r="L110" s="17">
        <f>SUMIF($G106:$G107,"f",L106:L107)</f>
        <v>0</v>
      </c>
      <c r="M110" s="17">
        <f>SUMIF($G106:$G107,"f",M106:M107)</f>
        <v>0</v>
      </c>
    </row>
    <row r="111" spans="1:13" x14ac:dyDescent="0.3">
      <c r="A111" s="63" t="s">
        <v>75</v>
      </c>
      <c r="B111" s="64"/>
      <c r="C111" s="65"/>
      <c r="D111" s="27">
        <f>D102+D108</f>
        <v>30</v>
      </c>
      <c r="E111" s="27">
        <f>E102+E108</f>
        <v>16</v>
      </c>
      <c r="F111" s="27" t="s">
        <v>32</v>
      </c>
      <c r="G111" s="27" t="s">
        <v>32</v>
      </c>
      <c r="H111" s="27">
        <f t="shared" ref="H111:M111" si="37">H102+H108</f>
        <v>150</v>
      </c>
      <c r="I111" s="27">
        <f t="shared" si="37"/>
        <v>60</v>
      </c>
      <c r="J111" s="27">
        <f t="shared" si="37"/>
        <v>90</v>
      </c>
      <c r="K111" s="27">
        <f t="shared" si="37"/>
        <v>10</v>
      </c>
      <c r="L111" s="27">
        <f t="shared" si="37"/>
        <v>0</v>
      </c>
      <c r="M111" s="27">
        <f t="shared" si="37"/>
        <v>200</v>
      </c>
    </row>
    <row r="112" spans="1:13" x14ac:dyDescent="0.3">
      <c r="A112" s="63" t="s">
        <v>76</v>
      </c>
      <c r="B112" s="64"/>
      <c r="C112" s="65"/>
      <c r="D112" s="27">
        <f>D111</f>
        <v>30</v>
      </c>
      <c r="E112" s="27">
        <f>E111</f>
        <v>16</v>
      </c>
      <c r="F112" s="27" t="s">
        <v>32</v>
      </c>
      <c r="G112" s="27" t="s">
        <v>32</v>
      </c>
      <c r="H112" s="27">
        <f t="shared" ref="H112:M112" si="38">H111</f>
        <v>150</v>
      </c>
      <c r="I112" s="27">
        <f t="shared" si="38"/>
        <v>60</v>
      </c>
      <c r="J112" s="27">
        <f t="shared" si="38"/>
        <v>90</v>
      </c>
      <c r="K112" s="27">
        <f t="shared" si="38"/>
        <v>10</v>
      </c>
      <c r="L112" s="27">
        <f t="shared" si="38"/>
        <v>0</v>
      </c>
      <c r="M112" s="27">
        <f t="shared" si="38"/>
        <v>200</v>
      </c>
    </row>
    <row r="114" spans="1:14" x14ac:dyDescent="0.3">
      <c r="A114" s="24"/>
      <c r="B114" s="24"/>
      <c r="C114" s="24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1:14" s="21" customFormat="1" x14ac:dyDescent="0.3">
      <c r="N115" s="20"/>
    </row>
    <row r="116" spans="1:14" x14ac:dyDescent="0.3">
      <c r="A116" s="4" t="s">
        <v>11</v>
      </c>
      <c r="B116" s="40" t="s">
        <v>77</v>
      </c>
    </row>
    <row r="117" spans="1:14" ht="28.95" customHeight="1" x14ac:dyDescent="0.3">
      <c r="A117" s="27" t="s">
        <v>78</v>
      </c>
      <c r="B117" s="41" t="s">
        <v>79</v>
      </c>
    </row>
    <row r="118" spans="1:14" x14ac:dyDescent="0.3">
      <c r="A118" s="17">
        <v>1</v>
      </c>
      <c r="B118" s="44" t="s">
        <v>80</v>
      </c>
    </row>
    <row r="119" spans="1:14" x14ac:dyDescent="0.3">
      <c r="A119" s="17">
        <v>2</v>
      </c>
      <c r="B119" s="44" t="s">
        <v>81</v>
      </c>
    </row>
    <row r="120" spans="1:14" x14ac:dyDescent="0.3">
      <c r="A120" s="17">
        <v>3</v>
      </c>
      <c r="B120" s="44" t="s">
        <v>82</v>
      </c>
    </row>
    <row r="121" spans="1:14" x14ac:dyDescent="0.3">
      <c r="A121" s="17">
        <v>4</v>
      </c>
      <c r="B121" s="44" t="s">
        <v>83</v>
      </c>
    </row>
    <row r="122" spans="1:14" x14ac:dyDescent="0.3">
      <c r="A122" s="17">
        <v>5</v>
      </c>
      <c r="B122" s="44" t="s">
        <v>84</v>
      </c>
    </row>
    <row r="123" spans="1:14" x14ac:dyDescent="0.3">
      <c r="A123" s="27" t="s">
        <v>85</v>
      </c>
      <c r="B123" s="49" t="s">
        <v>73</v>
      </c>
    </row>
    <row r="124" spans="1:14" x14ac:dyDescent="0.3">
      <c r="A124" s="17">
        <v>1</v>
      </c>
      <c r="B124" s="45" t="s">
        <v>86</v>
      </c>
    </row>
    <row r="125" spans="1:14" x14ac:dyDescent="0.3">
      <c r="A125" s="17">
        <v>2</v>
      </c>
      <c r="B125" s="45" t="s">
        <v>87</v>
      </c>
    </row>
    <row r="126" spans="1:14" x14ac:dyDescent="0.3">
      <c r="A126" s="27" t="s">
        <v>88</v>
      </c>
      <c r="B126" s="49" t="s">
        <v>71</v>
      </c>
    </row>
    <row r="127" spans="1:14" x14ac:dyDescent="0.3">
      <c r="A127" s="17">
        <v>1</v>
      </c>
      <c r="B127" s="37" t="s">
        <v>89</v>
      </c>
    </row>
    <row r="128" spans="1:14" x14ac:dyDescent="0.3">
      <c r="A128" s="17">
        <v>2</v>
      </c>
      <c r="B128" s="18" t="s">
        <v>90</v>
      </c>
    </row>
  </sheetData>
  <mergeCells count="91">
    <mergeCell ref="A69:L69"/>
    <mergeCell ref="A74:C74"/>
    <mergeCell ref="A37:C37"/>
    <mergeCell ref="A38:L38"/>
    <mergeCell ref="E61:E62"/>
    <mergeCell ref="F61:F62"/>
    <mergeCell ref="G61:G62"/>
    <mergeCell ref="L61:L62"/>
    <mergeCell ref="A57:C57"/>
    <mergeCell ref="A66:C66"/>
    <mergeCell ref="A67:C67"/>
    <mergeCell ref="A68:C68"/>
    <mergeCell ref="A64:M64"/>
    <mergeCell ref="A56:C56"/>
    <mergeCell ref="A43:C43"/>
    <mergeCell ref="A44:C44"/>
    <mergeCell ref="M17:M18"/>
    <mergeCell ref="M61:M62"/>
    <mergeCell ref="A19:M19"/>
    <mergeCell ref="A20:M20"/>
    <mergeCell ref="A63:M63"/>
    <mergeCell ref="A58:C58"/>
    <mergeCell ref="A61:A62"/>
    <mergeCell ref="B61:B62"/>
    <mergeCell ref="C61:C62"/>
    <mergeCell ref="D61:D62"/>
    <mergeCell ref="H61:K61"/>
    <mergeCell ref="A17:A18"/>
    <mergeCell ref="B17:B18"/>
    <mergeCell ref="C17:C18"/>
    <mergeCell ref="D17:D18"/>
    <mergeCell ref="E17:E18"/>
    <mergeCell ref="A91:C91"/>
    <mergeCell ref="A92:C92"/>
    <mergeCell ref="A75:C75"/>
    <mergeCell ref="A76:C76"/>
    <mergeCell ref="A77:L77"/>
    <mergeCell ref="A83:C83"/>
    <mergeCell ref="A84:C84"/>
    <mergeCell ref="A85:C85"/>
    <mergeCell ref="A86:L86"/>
    <mergeCell ref="A88:C88"/>
    <mergeCell ref="A89:C89"/>
    <mergeCell ref="A90:C90"/>
    <mergeCell ref="A108:C108"/>
    <mergeCell ref="A109:C109"/>
    <mergeCell ref="A110:C110"/>
    <mergeCell ref="A97:M97"/>
    <mergeCell ref="M95:M96"/>
    <mergeCell ref="A1:L1"/>
    <mergeCell ref="A2:L2"/>
    <mergeCell ref="A5:L5"/>
    <mergeCell ref="A6:L6"/>
    <mergeCell ref="A7:L7"/>
    <mergeCell ref="F17:F18"/>
    <mergeCell ref="G17:G18"/>
    <mergeCell ref="L17:L18"/>
    <mergeCell ref="H17:K17"/>
    <mergeCell ref="A23:C23"/>
    <mergeCell ref="A112:C112"/>
    <mergeCell ref="A98:L98"/>
    <mergeCell ref="A102:C102"/>
    <mergeCell ref="A103:C103"/>
    <mergeCell ref="F95:F96"/>
    <mergeCell ref="G95:G96"/>
    <mergeCell ref="L95:L96"/>
    <mergeCell ref="A95:A96"/>
    <mergeCell ref="B95:B96"/>
    <mergeCell ref="C95:C96"/>
    <mergeCell ref="D95:D96"/>
    <mergeCell ref="E95:E96"/>
    <mergeCell ref="H95:K95"/>
    <mergeCell ref="A111:C111"/>
    <mergeCell ref="A104:C104"/>
    <mergeCell ref="A105:L105"/>
    <mergeCell ref="A24:C24"/>
    <mergeCell ref="A25:C25"/>
    <mergeCell ref="A26:L26"/>
    <mergeCell ref="A28:C28"/>
    <mergeCell ref="A29:C29"/>
    <mergeCell ref="A30:C30"/>
    <mergeCell ref="A31:L31"/>
    <mergeCell ref="A35:C35"/>
    <mergeCell ref="A36:C36"/>
    <mergeCell ref="A42:C42"/>
    <mergeCell ref="A50:L50"/>
    <mergeCell ref="A55:C55"/>
    <mergeCell ref="A45:L45"/>
    <mergeCell ref="A47:C47"/>
    <mergeCell ref="A48:C48"/>
    <mergeCell ref="A49:C49"/>
  </mergeCells>
  <pageMargins left="0.31496062992125984" right="0.31496062992125984" top="0.74803149606299213" bottom="0.55118110236220474" header="0.31496062992125984" footer="0.31496062992125984"/>
  <pageSetup paperSize="9" orientation="landscape" r:id="rId1"/>
  <rowBreaks count="1" manualBreakCount="1"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E311-ECA6-4483-AD35-5DB3D72B7997}">
  <dimension ref="A1:M78"/>
  <sheetViews>
    <sheetView zoomScaleNormal="100" workbookViewId="0">
      <selection activeCell="B3" sqref="B3"/>
    </sheetView>
  </sheetViews>
  <sheetFormatPr defaultColWidth="8.88671875" defaultRowHeight="14.4" x14ac:dyDescent="0.3"/>
  <cols>
    <col min="1" max="1" width="5.6640625" style="32" customWidth="1"/>
    <col min="2" max="2" width="50.6640625" style="32" customWidth="1"/>
    <col min="3" max="4" width="7.6640625" style="32" customWidth="1"/>
    <col min="5" max="5" width="7.6640625" style="31" customWidth="1"/>
    <col min="6" max="9" width="7.6640625" style="32" customWidth="1"/>
    <col min="10" max="10" width="7.6640625" style="31" customWidth="1"/>
    <col min="11" max="11" width="9.33203125" style="31" bestFit="1" customWidth="1"/>
    <col min="12" max="13" width="7.6640625" style="32" customWidth="1"/>
    <col min="14" max="16384" width="8.88671875" style="32"/>
  </cols>
  <sheetData>
    <row r="1" spans="1:13" x14ac:dyDescent="0.3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0"/>
    </row>
    <row r="2" spans="1:13" x14ac:dyDescent="0.3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30"/>
    </row>
    <row r="5" spans="1:13" x14ac:dyDescent="0.3">
      <c r="A5" s="83" t="s">
        <v>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23"/>
    </row>
    <row r="6" spans="1:13" x14ac:dyDescent="0.3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23"/>
    </row>
    <row r="7" spans="1:13" x14ac:dyDescent="0.3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23"/>
    </row>
    <row r="8" spans="1:13" x14ac:dyDescent="0.3">
      <c r="A8" s="20"/>
      <c r="B8" s="20"/>
      <c r="C8" s="20"/>
      <c r="D8" s="20"/>
      <c r="E8" s="21"/>
      <c r="F8" s="20"/>
      <c r="G8" s="20"/>
      <c r="H8" s="20"/>
      <c r="I8" s="20"/>
      <c r="J8" s="21"/>
      <c r="K8" s="21"/>
      <c r="L8" s="20"/>
    </row>
    <row r="9" spans="1:13" x14ac:dyDescent="0.3">
      <c r="A9" s="24" t="s">
        <v>3</v>
      </c>
      <c r="B9" s="20"/>
      <c r="C9" s="20"/>
      <c r="D9" s="20"/>
      <c r="E9" s="21"/>
      <c r="F9" s="20"/>
      <c r="G9" s="20"/>
      <c r="H9" s="20"/>
      <c r="I9" s="20"/>
      <c r="J9" s="21"/>
      <c r="K9" s="21"/>
      <c r="L9" s="20"/>
    </row>
    <row r="10" spans="1:13" x14ac:dyDescent="0.3">
      <c r="A10" s="24" t="s">
        <v>4</v>
      </c>
      <c r="B10" s="20"/>
      <c r="C10" s="20"/>
      <c r="D10" s="20"/>
      <c r="E10" s="21"/>
      <c r="F10" s="20"/>
      <c r="G10" s="20"/>
      <c r="H10" s="20"/>
      <c r="I10" s="20"/>
      <c r="J10" s="21"/>
      <c r="K10" s="21"/>
      <c r="L10" s="20"/>
    </row>
    <row r="11" spans="1:13" x14ac:dyDescent="0.3">
      <c r="A11" s="24" t="s">
        <v>5</v>
      </c>
      <c r="B11" s="20"/>
      <c r="C11" s="20"/>
      <c r="D11" s="20"/>
      <c r="E11" s="21"/>
      <c r="F11" s="20"/>
      <c r="G11" s="20"/>
      <c r="H11" s="20"/>
      <c r="I11" s="20"/>
      <c r="J11" s="21"/>
      <c r="K11" s="21"/>
      <c r="L11" s="20"/>
    </row>
    <row r="12" spans="1:13" x14ac:dyDescent="0.3">
      <c r="A12" s="24" t="s">
        <v>6</v>
      </c>
      <c r="B12" s="20"/>
      <c r="C12" s="20"/>
      <c r="D12" s="20"/>
      <c r="E12" s="21"/>
      <c r="F12" s="20"/>
      <c r="G12" s="20"/>
      <c r="H12" s="20"/>
      <c r="I12" s="20"/>
      <c r="J12" s="21"/>
      <c r="K12" s="21"/>
      <c r="L12" s="20"/>
    </row>
    <row r="13" spans="1:13" x14ac:dyDescent="0.3">
      <c r="A13" s="24" t="s">
        <v>7</v>
      </c>
      <c r="B13" s="20"/>
      <c r="C13" s="20"/>
      <c r="D13" s="20"/>
      <c r="E13" s="21"/>
      <c r="F13" s="20"/>
      <c r="G13" s="20"/>
      <c r="H13" s="20"/>
      <c r="I13" s="20"/>
      <c r="J13" s="21"/>
      <c r="K13" s="21"/>
      <c r="L13" s="20"/>
    </row>
    <row r="14" spans="1:13" x14ac:dyDescent="0.3">
      <c r="A14" s="24" t="s">
        <v>8</v>
      </c>
      <c r="B14" s="20"/>
      <c r="C14" s="20"/>
      <c r="D14" s="20"/>
      <c r="E14" s="21"/>
      <c r="F14" s="20"/>
      <c r="G14" s="20"/>
      <c r="H14" s="20"/>
      <c r="I14" s="20"/>
      <c r="J14" s="21"/>
      <c r="K14" s="21"/>
      <c r="L14" s="20"/>
    </row>
    <row r="15" spans="1:13" x14ac:dyDescent="0.3">
      <c r="A15" s="20"/>
      <c r="B15" s="20"/>
      <c r="C15" s="20" t="s">
        <v>9</v>
      </c>
      <c r="D15" s="20"/>
      <c r="E15" s="20"/>
      <c r="F15" s="20"/>
      <c r="G15" s="20"/>
      <c r="H15" s="20"/>
      <c r="I15" s="20"/>
      <c r="J15" s="20"/>
      <c r="K15" s="20"/>
      <c r="L15" s="20"/>
    </row>
    <row r="16" spans="1:13" x14ac:dyDescent="0.3">
      <c r="A16" s="33"/>
    </row>
    <row r="17" spans="1:13" s="33" customFormat="1" ht="72" customHeight="1" x14ac:dyDescent="0.3">
      <c r="A17" s="76" t="s">
        <v>11</v>
      </c>
      <c r="B17" s="76" t="s">
        <v>12</v>
      </c>
      <c r="C17" s="72" t="s">
        <v>13</v>
      </c>
      <c r="D17" s="72" t="s">
        <v>14</v>
      </c>
      <c r="E17" s="74" t="s">
        <v>15</v>
      </c>
      <c r="F17" s="72" t="s">
        <v>16</v>
      </c>
      <c r="G17" s="74" t="s">
        <v>17</v>
      </c>
      <c r="H17" s="78" t="s">
        <v>18</v>
      </c>
      <c r="I17" s="79"/>
      <c r="J17" s="79"/>
      <c r="K17" s="80"/>
      <c r="L17" s="72" t="s">
        <v>19</v>
      </c>
      <c r="M17" s="72" t="s">
        <v>20</v>
      </c>
    </row>
    <row r="18" spans="1:13" s="33" customFormat="1" ht="72" customHeight="1" x14ac:dyDescent="0.3">
      <c r="A18" s="77"/>
      <c r="B18" s="77"/>
      <c r="C18" s="73"/>
      <c r="D18" s="73"/>
      <c r="E18" s="75"/>
      <c r="F18" s="73"/>
      <c r="G18" s="75"/>
      <c r="H18" s="25" t="s">
        <v>21</v>
      </c>
      <c r="I18" s="26" t="s">
        <v>22</v>
      </c>
      <c r="J18" s="26" t="s">
        <v>23</v>
      </c>
      <c r="K18" s="26" t="s">
        <v>24</v>
      </c>
      <c r="L18" s="73"/>
      <c r="M18" s="73"/>
    </row>
    <row r="19" spans="1:13" x14ac:dyDescent="0.3">
      <c r="A19" s="97" t="s">
        <v>25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</row>
    <row r="20" spans="1:13" x14ac:dyDescent="0.3">
      <c r="A20" s="97" t="s">
        <v>26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</row>
    <row r="21" spans="1:13" s="20" customFormat="1" ht="28.8" x14ac:dyDescent="0.3">
      <c r="A21" s="17">
        <v>1</v>
      </c>
      <c r="B21" s="18" t="s">
        <v>27</v>
      </c>
      <c r="C21" s="17">
        <v>1</v>
      </c>
      <c r="D21" s="12">
        <v>2</v>
      </c>
      <c r="E21" s="17">
        <v>0</v>
      </c>
      <c r="F21" s="12" t="s">
        <v>28</v>
      </c>
      <c r="G21" s="17" t="s">
        <v>29</v>
      </c>
      <c r="H21" s="17">
        <f t="shared" ref="H21:H22" si="0">I21+J21</f>
        <v>30</v>
      </c>
      <c r="I21" s="12">
        <v>30</v>
      </c>
      <c r="J21" s="12">
        <v>0</v>
      </c>
      <c r="K21" s="12">
        <v>1</v>
      </c>
      <c r="L21" s="17">
        <v>0</v>
      </c>
      <c r="M21" s="17">
        <v>0</v>
      </c>
    </row>
    <row r="22" spans="1:13" x14ac:dyDescent="0.3">
      <c r="A22" s="17">
        <v>2</v>
      </c>
      <c r="B22" s="38" t="s">
        <v>30</v>
      </c>
      <c r="C22" s="12">
        <v>1</v>
      </c>
      <c r="D22" s="12">
        <v>2</v>
      </c>
      <c r="E22" s="1">
        <v>2</v>
      </c>
      <c r="F22" s="12" t="s">
        <v>28</v>
      </c>
      <c r="G22" s="1" t="s">
        <v>29</v>
      </c>
      <c r="H22" s="1">
        <f t="shared" si="0"/>
        <v>30</v>
      </c>
      <c r="I22" s="12">
        <v>0</v>
      </c>
      <c r="J22" s="12">
        <v>30</v>
      </c>
      <c r="K22" s="12">
        <v>1</v>
      </c>
      <c r="L22" s="1">
        <v>0</v>
      </c>
      <c r="M22" s="1">
        <v>0</v>
      </c>
    </row>
    <row r="23" spans="1:13" ht="28.8" x14ac:dyDescent="0.3">
      <c r="A23" s="17">
        <v>3</v>
      </c>
      <c r="B23" s="18" t="s">
        <v>57</v>
      </c>
      <c r="C23" s="12">
        <v>2</v>
      </c>
      <c r="D23" s="12">
        <v>2</v>
      </c>
      <c r="E23" s="17">
        <v>0</v>
      </c>
      <c r="F23" s="12" t="s">
        <v>28</v>
      </c>
      <c r="G23" s="17" t="s">
        <v>29</v>
      </c>
      <c r="H23" s="17">
        <f t="shared" ref="H23" si="1">I23+J23</f>
        <v>30</v>
      </c>
      <c r="I23" s="12">
        <v>30</v>
      </c>
      <c r="J23" s="12">
        <v>0</v>
      </c>
      <c r="K23" s="12">
        <v>1</v>
      </c>
      <c r="L23" s="17">
        <v>0</v>
      </c>
      <c r="M23" s="17">
        <v>0</v>
      </c>
    </row>
    <row r="24" spans="1:13" x14ac:dyDescent="0.3">
      <c r="A24" s="63" t="s">
        <v>31</v>
      </c>
      <c r="B24" s="64"/>
      <c r="C24" s="65"/>
      <c r="D24" s="27">
        <f>SUM(D21:D23)</f>
        <v>6</v>
      </c>
      <c r="E24" s="27">
        <f>SUM(E21:E23)</f>
        <v>2</v>
      </c>
      <c r="F24" s="27" t="s">
        <v>32</v>
      </c>
      <c r="G24" s="27" t="s">
        <v>32</v>
      </c>
      <c r="H24" s="27">
        <f t="shared" ref="H24:M24" si="2">SUM(H21:H23)</f>
        <v>90</v>
      </c>
      <c r="I24" s="27">
        <f t="shared" si="2"/>
        <v>60</v>
      </c>
      <c r="J24" s="27">
        <f t="shared" si="2"/>
        <v>30</v>
      </c>
      <c r="K24" s="27">
        <f t="shared" si="2"/>
        <v>3</v>
      </c>
      <c r="L24" s="27">
        <f t="shared" si="2"/>
        <v>0</v>
      </c>
      <c r="M24" s="27">
        <f t="shared" si="2"/>
        <v>0</v>
      </c>
    </row>
    <row r="25" spans="1:13" x14ac:dyDescent="0.3">
      <c r="A25" s="69" t="s">
        <v>33</v>
      </c>
      <c r="B25" s="70"/>
      <c r="C25" s="71"/>
      <c r="D25" s="21" t="s">
        <v>32</v>
      </c>
      <c r="E25" s="17">
        <f>E24</f>
        <v>2</v>
      </c>
      <c r="F25" s="17" t="s">
        <v>32</v>
      </c>
      <c r="G25" s="17" t="s">
        <v>32</v>
      </c>
      <c r="H25" s="28">
        <f>SUM(I25:J25)</f>
        <v>30</v>
      </c>
      <c r="I25" s="17">
        <v>0</v>
      </c>
      <c r="J25" s="28">
        <f>'Plan studiów DSwP semestry'!J24+'Plan studiów DSwP semestry'!J67</f>
        <v>30</v>
      </c>
      <c r="K25" s="28">
        <f>'Plan studiów DSwP semestry'!K24+'Plan studiów DSwP semestry'!K67</f>
        <v>1</v>
      </c>
      <c r="L25" s="17">
        <f>SUMIF($E21:$E23,"&gt;0",L21:L23)</f>
        <v>0</v>
      </c>
      <c r="M25" s="17">
        <f>SUMIF($E21:$E23,"&gt;0",M21:M23)</f>
        <v>0</v>
      </c>
    </row>
    <row r="26" spans="1:13" x14ac:dyDescent="0.3">
      <c r="A26" s="105" t="s">
        <v>34</v>
      </c>
      <c r="B26" s="106"/>
      <c r="C26" s="107"/>
      <c r="D26" s="34">
        <f>SUMIF(G21:G23,"f",D21:D23)</f>
        <v>6</v>
      </c>
      <c r="E26" s="34">
        <f>SUMIF(G21:G23,"f",E21:E23)</f>
        <v>2</v>
      </c>
      <c r="F26" s="34" t="s">
        <v>32</v>
      </c>
      <c r="G26" s="34" t="s">
        <v>32</v>
      </c>
      <c r="H26" s="28">
        <f>SUM(I26:J26)</f>
        <v>90</v>
      </c>
      <c r="I26" s="34">
        <f>SUMIF($G21:$G23,"f",I21:I23)</f>
        <v>60</v>
      </c>
      <c r="J26" s="34">
        <f>SUMIF($G21:$G23,"f",J21:J23)</f>
        <v>30</v>
      </c>
      <c r="K26" s="34">
        <f>SUMIF($G21:$G23,"f",K21:K23)</f>
        <v>3</v>
      </c>
      <c r="L26" s="34">
        <f>SUMIF($G21:$G23,"f",L21:L23)</f>
        <v>0</v>
      </c>
      <c r="M26" s="34">
        <f>SUMIF($G21:$G23,"f",M21:M23)</f>
        <v>0</v>
      </c>
    </row>
    <row r="27" spans="1:13" x14ac:dyDescent="0.3">
      <c r="A27" s="99" t="s">
        <v>35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13" x14ac:dyDescent="0.3">
      <c r="A28" s="17">
        <v>1</v>
      </c>
      <c r="B28" s="18" t="s">
        <v>36</v>
      </c>
      <c r="C28" s="14">
        <v>1</v>
      </c>
      <c r="D28" s="14">
        <v>3.5</v>
      </c>
      <c r="E28" s="14">
        <v>1.17</v>
      </c>
      <c r="F28" s="12" t="s">
        <v>37</v>
      </c>
      <c r="G28" s="14" t="s">
        <v>38</v>
      </c>
      <c r="H28" s="1">
        <f t="shared" ref="H28" si="3">I28+J28</f>
        <v>45</v>
      </c>
      <c r="I28" s="14">
        <v>15</v>
      </c>
      <c r="J28" s="14">
        <v>30</v>
      </c>
      <c r="K28" s="14">
        <v>4</v>
      </c>
      <c r="L28" s="14">
        <v>0</v>
      </c>
      <c r="M28" s="14">
        <v>0</v>
      </c>
    </row>
    <row r="29" spans="1:13" x14ac:dyDescent="0.3">
      <c r="A29" s="103" t="s">
        <v>31</v>
      </c>
      <c r="B29" s="103"/>
      <c r="C29" s="103"/>
      <c r="D29" s="27">
        <f>SUM(D28:D28)</f>
        <v>3.5</v>
      </c>
      <c r="E29" s="27">
        <f>SUM(E28:E28)</f>
        <v>1.17</v>
      </c>
      <c r="F29" s="27" t="s">
        <v>32</v>
      </c>
      <c r="G29" s="27" t="s">
        <v>32</v>
      </c>
      <c r="H29" s="27">
        <f>SUM(I29:J29)</f>
        <v>45</v>
      </c>
      <c r="I29" s="27">
        <f>SUM(I28:I28)</f>
        <v>15</v>
      </c>
      <c r="J29" s="27">
        <f>SUM(J28:J28)</f>
        <v>30</v>
      </c>
      <c r="K29" s="27">
        <f>SUM(K28:K28)</f>
        <v>4</v>
      </c>
      <c r="L29" s="27">
        <f>SUM(L28:L28)</f>
        <v>0</v>
      </c>
      <c r="M29" s="27">
        <f>SUM(M28:M28)</f>
        <v>0</v>
      </c>
    </row>
    <row r="30" spans="1:13" x14ac:dyDescent="0.3">
      <c r="A30" s="104" t="s">
        <v>33</v>
      </c>
      <c r="B30" s="104"/>
      <c r="C30" s="104"/>
      <c r="D30" s="21" t="s">
        <v>32</v>
      </c>
      <c r="E30" s="17">
        <f>E29</f>
        <v>1.17</v>
      </c>
      <c r="F30" s="17" t="s">
        <v>32</v>
      </c>
      <c r="G30" s="17" t="s">
        <v>32</v>
      </c>
      <c r="H30" s="28">
        <f t="shared" ref="H30:H31" si="4">SUM(I30:J30)</f>
        <v>15</v>
      </c>
      <c r="I30" s="17">
        <v>0</v>
      </c>
      <c r="J30" s="28">
        <f>'Plan studiów DSwP semestry'!J29</f>
        <v>15</v>
      </c>
      <c r="K30" s="28">
        <f>'Plan studiów DSwP semestry'!K29</f>
        <v>1</v>
      </c>
      <c r="L30" s="17">
        <f>SUMIF($E28:$E28,"&gt;0",L28:L28)</f>
        <v>0</v>
      </c>
      <c r="M30" s="17">
        <f>SUMIF($E28:$E28,"&gt;0",M28:M28)</f>
        <v>0</v>
      </c>
    </row>
    <row r="31" spans="1:13" x14ac:dyDescent="0.3">
      <c r="A31" s="108" t="s">
        <v>34</v>
      </c>
      <c r="B31" s="108"/>
      <c r="C31" s="108"/>
      <c r="D31" s="34">
        <f>SUMIF(G28:G28,"f",D28:D28)</f>
        <v>0</v>
      </c>
      <c r="E31" s="34">
        <f>SUMIF(G28:G28,"f",E28:E28)</f>
        <v>0</v>
      </c>
      <c r="F31" s="34" t="s">
        <v>32</v>
      </c>
      <c r="G31" s="34" t="s">
        <v>32</v>
      </c>
      <c r="H31" s="34">
        <f t="shared" si="4"/>
        <v>0</v>
      </c>
      <c r="I31" s="34">
        <f>SUMIF($G28:$G28,"f",I28:I28)</f>
        <v>0</v>
      </c>
      <c r="J31" s="34">
        <f>SUMIF($G28:$G28,"f",J28:J28)</f>
        <v>0</v>
      </c>
      <c r="K31" s="34">
        <f>SUMIF($G28:$G28,"f",K28:K28)</f>
        <v>0</v>
      </c>
      <c r="L31" s="34">
        <f>SUMIF($G28:$G28,"f",L28:L28)</f>
        <v>0</v>
      </c>
      <c r="M31" s="34">
        <f>SUMIF($G28:$G28,"f",M28:M28)</f>
        <v>0</v>
      </c>
    </row>
    <row r="32" spans="1:13" x14ac:dyDescent="0.3">
      <c r="A32" s="99" t="s">
        <v>39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 x14ac:dyDescent="0.3">
      <c r="A33" s="14">
        <v>1</v>
      </c>
      <c r="B33" s="18" t="s">
        <v>40</v>
      </c>
      <c r="C33" s="14">
        <v>1</v>
      </c>
      <c r="D33" s="14">
        <v>1</v>
      </c>
      <c r="E33" s="14">
        <v>0</v>
      </c>
      <c r="F33" s="12" t="s">
        <v>28</v>
      </c>
      <c r="G33" s="11" t="s">
        <v>38</v>
      </c>
      <c r="H33" s="1">
        <f t="shared" ref="H33:H40" si="5">I33+J33</f>
        <v>15</v>
      </c>
      <c r="I33" s="11">
        <v>15</v>
      </c>
      <c r="J33" s="11">
        <v>0</v>
      </c>
      <c r="K33" s="11">
        <v>2</v>
      </c>
      <c r="L33" s="14">
        <v>0</v>
      </c>
      <c r="M33" s="14">
        <v>0</v>
      </c>
    </row>
    <row r="34" spans="1:13" x14ac:dyDescent="0.3">
      <c r="A34" s="14">
        <v>2</v>
      </c>
      <c r="B34" s="18" t="s">
        <v>41</v>
      </c>
      <c r="C34" s="14">
        <v>1</v>
      </c>
      <c r="D34" s="14">
        <v>3</v>
      </c>
      <c r="E34" s="14">
        <v>1</v>
      </c>
      <c r="F34" s="12" t="s">
        <v>28</v>
      </c>
      <c r="G34" s="11" t="s">
        <v>38</v>
      </c>
      <c r="H34" s="1">
        <f t="shared" si="5"/>
        <v>45</v>
      </c>
      <c r="I34" s="11">
        <v>15</v>
      </c>
      <c r="J34" s="11">
        <v>30</v>
      </c>
      <c r="K34" s="11">
        <v>2</v>
      </c>
      <c r="L34" s="14">
        <v>0</v>
      </c>
      <c r="M34" s="14">
        <v>0</v>
      </c>
    </row>
    <row r="35" spans="1:13" x14ac:dyDescent="0.3">
      <c r="A35" s="14">
        <v>3</v>
      </c>
      <c r="B35" s="18" t="s">
        <v>42</v>
      </c>
      <c r="C35" s="14">
        <v>1</v>
      </c>
      <c r="D35" s="14">
        <v>2</v>
      </c>
      <c r="E35" s="14">
        <v>2</v>
      </c>
      <c r="F35" s="12" t="s">
        <v>28</v>
      </c>
      <c r="G35" s="11" t="s">
        <v>29</v>
      </c>
      <c r="H35" s="1">
        <f t="shared" si="5"/>
        <v>30</v>
      </c>
      <c r="I35" s="11">
        <v>0</v>
      </c>
      <c r="J35" s="11">
        <v>30</v>
      </c>
      <c r="K35" s="11">
        <v>2</v>
      </c>
      <c r="L35" s="14">
        <v>0</v>
      </c>
      <c r="M35" s="14">
        <v>0</v>
      </c>
    </row>
    <row r="36" spans="1:13" x14ac:dyDescent="0.3">
      <c r="A36" s="14">
        <v>4</v>
      </c>
      <c r="B36" s="18" t="s">
        <v>58</v>
      </c>
      <c r="C36" s="43">
        <v>2</v>
      </c>
      <c r="D36" s="43">
        <v>2</v>
      </c>
      <c r="E36" s="14">
        <v>0</v>
      </c>
      <c r="F36" s="12" t="s">
        <v>28</v>
      </c>
      <c r="G36" s="11" t="s">
        <v>38</v>
      </c>
      <c r="H36" s="17">
        <f t="shared" ref="H36" si="6">I36+J36</f>
        <v>30</v>
      </c>
      <c r="I36" s="11">
        <v>30</v>
      </c>
      <c r="J36" s="11">
        <v>0</v>
      </c>
      <c r="K36" s="11">
        <v>2</v>
      </c>
      <c r="L36" s="14">
        <v>0</v>
      </c>
      <c r="M36" s="14">
        <v>0</v>
      </c>
    </row>
    <row r="37" spans="1:13" x14ac:dyDescent="0.3">
      <c r="A37" s="14">
        <v>5</v>
      </c>
      <c r="B37" s="18" t="s">
        <v>59</v>
      </c>
      <c r="C37" s="42">
        <v>2</v>
      </c>
      <c r="D37" s="42">
        <v>2</v>
      </c>
      <c r="E37" s="14">
        <v>2</v>
      </c>
      <c r="F37" s="12" t="s">
        <v>28</v>
      </c>
      <c r="G37" s="11" t="s">
        <v>29</v>
      </c>
      <c r="H37" s="17">
        <f t="shared" si="5"/>
        <v>30</v>
      </c>
      <c r="I37" s="11">
        <v>0</v>
      </c>
      <c r="J37" s="11">
        <v>30</v>
      </c>
      <c r="K37" s="11">
        <v>2</v>
      </c>
      <c r="L37" s="14">
        <v>0</v>
      </c>
      <c r="M37" s="14">
        <v>0</v>
      </c>
    </row>
    <row r="38" spans="1:13" x14ac:dyDescent="0.3">
      <c r="A38" s="14">
        <v>6</v>
      </c>
      <c r="B38" s="18" t="s">
        <v>60</v>
      </c>
      <c r="C38" s="43">
        <v>2</v>
      </c>
      <c r="D38" s="43">
        <v>4</v>
      </c>
      <c r="E38" s="14">
        <v>2.4</v>
      </c>
      <c r="F38" s="12" t="s">
        <v>28</v>
      </c>
      <c r="G38" s="11" t="s">
        <v>38</v>
      </c>
      <c r="H38" s="17">
        <f t="shared" si="5"/>
        <v>50</v>
      </c>
      <c r="I38" s="11">
        <v>20</v>
      </c>
      <c r="J38" s="11">
        <v>30</v>
      </c>
      <c r="K38" s="12">
        <v>2</v>
      </c>
      <c r="L38" s="14">
        <v>0</v>
      </c>
      <c r="M38" s="14">
        <v>0</v>
      </c>
    </row>
    <row r="39" spans="1:13" x14ac:dyDescent="0.3">
      <c r="A39" s="14">
        <v>7</v>
      </c>
      <c r="B39" s="18" t="s">
        <v>61</v>
      </c>
      <c r="C39" s="43">
        <v>2</v>
      </c>
      <c r="D39" s="43">
        <v>4</v>
      </c>
      <c r="E39" s="14">
        <v>2.4</v>
      </c>
      <c r="F39" s="14" t="s">
        <v>37</v>
      </c>
      <c r="G39" s="11" t="s">
        <v>38</v>
      </c>
      <c r="H39" s="17">
        <f t="shared" si="5"/>
        <v>50</v>
      </c>
      <c r="I39" s="11">
        <v>20</v>
      </c>
      <c r="J39" s="11">
        <v>30</v>
      </c>
      <c r="K39" s="11">
        <v>4</v>
      </c>
      <c r="L39" s="14">
        <v>0</v>
      </c>
      <c r="M39" s="14">
        <v>0</v>
      </c>
    </row>
    <row r="40" spans="1:13" x14ac:dyDescent="0.3">
      <c r="A40" s="14">
        <v>8</v>
      </c>
      <c r="B40" s="37" t="s">
        <v>20</v>
      </c>
      <c r="C40" s="14">
        <v>3</v>
      </c>
      <c r="D40" s="14">
        <v>20</v>
      </c>
      <c r="E40" s="14">
        <v>10</v>
      </c>
      <c r="F40" s="12" t="s">
        <v>28</v>
      </c>
      <c r="G40" s="11" t="s">
        <v>29</v>
      </c>
      <c r="H40" s="14">
        <f t="shared" si="5"/>
        <v>0</v>
      </c>
      <c r="I40" s="11">
        <v>0</v>
      </c>
      <c r="J40" s="11">
        <v>0</v>
      </c>
      <c r="K40" s="11">
        <v>0</v>
      </c>
      <c r="L40" s="14">
        <v>0</v>
      </c>
      <c r="M40" s="14">
        <v>200</v>
      </c>
    </row>
    <row r="41" spans="1:13" x14ac:dyDescent="0.3">
      <c r="A41" s="14">
        <v>9</v>
      </c>
      <c r="B41" s="37" t="s">
        <v>71</v>
      </c>
      <c r="C41" s="14">
        <v>3</v>
      </c>
      <c r="D41" s="14">
        <v>2</v>
      </c>
      <c r="E41" s="14">
        <v>0</v>
      </c>
      <c r="F41" s="12" t="s">
        <v>28</v>
      </c>
      <c r="G41" s="11" t="s">
        <v>29</v>
      </c>
      <c r="H41" s="14">
        <f t="shared" ref="H41" si="7">I41+J41</f>
        <v>30</v>
      </c>
      <c r="I41" s="11">
        <v>30</v>
      </c>
      <c r="J41" s="11">
        <v>0</v>
      </c>
      <c r="K41" s="11">
        <v>2</v>
      </c>
      <c r="L41" s="14">
        <v>0</v>
      </c>
      <c r="M41" s="14">
        <v>0</v>
      </c>
    </row>
    <row r="42" spans="1:13" x14ac:dyDescent="0.3">
      <c r="A42" s="14" t="s">
        <v>91</v>
      </c>
      <c r="B42" s="37" t="s">
        <v>89</v>
      </c>
      <c r="C42" s="14"/>
      <c r="D42" s="14"/>
      <c r="E42" s="14"/>
      <c r="F42" s="12"/>
      <c r="G42" s="11"/>
      <c r="H42" s="14"/>
      <c r="I42" s="11"/>
      <c r="J42" s="11"/>
      <c r="K42" s="11"/>
      <c r="L42" s="14"/>
      <c r="M42" s="14"/>
    </row>
    <row r="43" spans="1:13" x14ac:dyDescent="0.3">
      <c r="A43" s="14" t="s">
        <v>92</v>
      </c>
      <c r="B43" s="18" t="s">
        <v>90</v>
      </c>
      <c r="C43" s="14"/>
      <c r="D43" s="14"/>
      <c r="E43" s="14"/>
      <c r="F43" s="12"/>
      <c r="G43" s="11"/>
      <c r="H43" s="14"/>
      <c r="I43" s="11"/>
      <c r="J43" s="11"/>
      <c r="K43" s="11"/>
      <c r="L43" s="14"/>
      <c r="M43" s="14"/>
    </row>
    <row r="44" spans="1:13" x14ac:dyDescent="0.3">
      <c r="A44" s="14">
        <v>10</v>
      </c>
      <c r="B44" s="18" t="s">
        <v>72</v>
      </c>
      <c r="C44" s="14">
        <v>3</v>
      </c>
      <c r="D44" s="14">
        <v>2</v>
      </c>
      <c r="E44" s="14">
        <v>2</v>
      </c>
      <c r="F44" s="12" t="s">
        <v>28</v>
      </c>
      <c r="G44" s="11" t="s">
        <v>29</v>
      </c>
      <c r="H44" s="14">
        <f t="shared" ref="H44" si="8">I44+J44</f>
        <v>30</v>
      </c>
      <c r="I44" s="11">
        <v>0</v>
      </c>
      <c r="J44" s="11">
        <v>30</v>
      </c>
      <c r="K44" s="11">
        <v>2</v>
      </c>
      <c r="L44" s="14">
        <v>0</v>
      </c>
      <c r="M44" s="14">
        <v>0</v>
      </c>
    </row>
    <row r="45" spans="1:13" x14ac:dyDescent="0.3">
      <c r="A45" s="63" t="s">
        <v>31</v>
      </c>
      <c r="B45" s="64"/>
      <c r="C45" s="65"/>
      <c r="D45" s="27">
        <f>SUM(D33:D44)</f>
        <v>42</v>
      </c>
      <c r="E45" s="27">
        <f>SUM(E33:E44)</f>
        <v>21.8</v>
      </c>
      <c r="F45" s="27" t="s">
        <v>32</v>
      </c>
      <c r="G45" s="27" t="s">
        <v>32</v>
      </c>
      <c r="H45" s="27">
        <f t="shared" ref="H45:M45" si="9">SUM(H33:H44)</f>
        <v>310</v>
      </c>
      <c r="I45" s="27">
        <f t="shared" si="9"/>
        <v>130</v>
      </c>
      <c r="J45" s="27">
        <f t="shared" si="9"/>
        <v>180</v>
      </c>
      <c r="K45" s="27">
        <f t="shared" si="9"/>
        <v>20</v>
      </c>
      <c r="L45" s="27">
        <f t="shared" si="9"/>
        <v>0</v>
      </c>
      <c r="M45" s="27">
        <f t="shared" si="9"/>
        <v>200</v>
      </c>
    </row>
    <row r="46" spans="1:13" x14ac:dyDescent="0.3">
      <c r="A46" s="69" t="s">
        <v>33</v>
      </c>
      <c r="B46" s="70"/>
      <c r="C46" s="71"/>
      <c r="D46" s="21" t="s">
        <v>32</v>
      </c>
      <c r="E46" s="17">
        <f>E45</f>
        <v>21.8</v>
      </c>
      <c r="F46" s="17" t="s">
        <v>32</v>
      </c>
      <c r="G46" s="17" t="s">
        <v>32</v>
      </c>
      <c r="H46" s="28">
        <f t="shared" ref="H46" si="10">SUM(I46:J46)</f>
        <v>165</v>
      </c>
      <c r="I46" s="17">
        <v>0</v>
      </c>
      <c r="J46" s="28">
        <f>'Plan studiów DSwP semestry'!J36+'Plan studiów DSwP semestry'!J75+'Plan studiów DSwP semestry'!J103</f>
        <v>165</v>
      </c>
      <c r="K46" s="28">
        <f>'Plan studiów DSwP semestry'!K36+'Plan studiów DSwP semestry'!K75+'Plan studiów DSwP semestry'!K103</f>
        <v>10</v>
      </c>
      <c r="L46" s="17">
        <f>SUMIF($E33:$E44,"&gt;0",L33:L44)</f>
        <v>0</v>
      </c>
      <c r="M46" s="17">
        <f>SUMIF($E33:$E44,"&gt;0",M33:M44)</f>
        <v>200</v>
      </c>
    </row>
    <row r="47" spans="1:13" x14ac:dyDescent="0.3">
      <c r="A47" s="105" t="s">
        <v>34</v>
      </c>
      <c r="B47" s="106"/>
      <c r="C47" s="107"/>
      <c r="D47" s="34">
        <f>SUMIF(G33:G44,"f",D33:D44)</f>
        <v>28</v>
      </c>
      <c r="E47" s="34">
        <f>SUMIF(G33:G44,"f",E33:E44)</f>
        <v>16</v>
      </c>
      <c r="F47" s="34" t="s">
        <v>32</v>
      </c>
      <c r="G47" s="34" t="s">
        <v>32</v>
      </c>
      <c r="H47" s="34">
        <f t="shared" ref="H47" si="11">SUM(I47:J47)</f>
        <v>120</v>
      </c>
      <c r="I47" s="34">
        <f>SUMIF($G33:$G44,"f",I33:I44)</f>
        <v>30</v>
      </c>
      <c r="J47" s="34">
        <f>SUMIF($G33:$G44,"f",J33:J44)</f>
        <v>90</v>
      </c>
      <c r="K47" s="34">
        <f>SUMIF($G33:$G44,"f",K33:K44)</f>
        <v>8</v>
      </c>
      <c r="L47" s="34">
        <f>SUMIF($G33:$G44,"f",L33:L44)</f>
        <v>0</v>
      </c>
      <c r="M47" s="34">
        <f>SUMIF($G33:$G44,"f",M33:M44)</f>
        <v>200</v>
      </c>
    </row>
    <row r="48" spans="1:13" x14ac:dyDescent="0.3">
      <c r="A48" s="99" t="s">
        <v>43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1:13" x14ac:dyDescent="0.3">
      <c r="A49" s="14">
        <v>1</v>
      </c>
      <c r="B49" s="37" t="s">
        <v>44</v>
      </c>
      <c r="C49" s="14">
        <v>1</v>
      </c>
      <c r="D49" s="14">
        <v>3</v>
      </c>
      <c r="E49" s="14">
        <v>2</v>
      </c>
      <c r="F49" s="12" t="s">
        <v>37</v>
      </c>
      <c r="G49" s="14" t="s">
        <v>29</v>
      </c>
      <c r="H49" s="1">
        <f t="shared" ref="H49:H57" si="12">I49+J49</f>
        <v>45</v>
      </c>
      <c r="I49" s="14">
        <v>15</v>
      </c>
      <c r="J49" s="14">
        <v>30</v>
      </c>
      <c r="K49" s="14">
        <v>4</v>
      </c>
      <c r="L49" s="14">
        <v>0</v>
      </c>
      <c r="M49" s="14">
        <v>0</v>
      </c>
    </row>
    <row r="50" spans="1:13" x14ac:dyDescent="0.3">
      <c r="A50" s="14">
        <v>2</v>
      </c>
      <c r="B50" s="18" t="s">
        <v>45</v>
      </c>
      <c r="C50" s="14">
        <v>1</v>
      </c>
      <c r="D50" s="14">
        <v>3</v>
      </c>
      <c r="E50" s="14">
        <v>2</v>
      </c>
      <c r="F50" s="12" t="s">
        <v>28</v>
      </c>
      <c r="G50" s="14" t="s">
        <v>29</v>
      </c>
      <c r="H50" s="1">
        <f t="shared" si="12"/>
        <v>45</v>
      </c>
      <c r="I50" s="14">
        <v>15</v>
      </c>
      <c r="J50" s="14">
        <v>30</v>
      </c>
      <c r="K50" s="14">
        <v>2</v>
      </c>
      <c r="L50" s="14">
        <v>0</v>
      </c>
      <c r="M50" s="14">
        <v>0</v>
      </c>
    </row>
    <row r="51" spans="1:13" x14ac:dyDescent="0.3">
      <c r="A51" s="14">
        <v>3</v>
      </c>
      <c r="B51" s="18" t="s">
        <v>46</v>
      </c>
      <c r="C51" s="14">
        <v>1</v>
      </c>
      <c r="D51" s="14">
        <v>3</v>
      </c>
      <c r="E51" s="14">
        <v>2</v>
      </c>
      <c r="F51" s="12" t="s">
        <v>28</v>
      </c>
      <c r="G51" s="14" t="s">
        <v>29</v>
      </c>
      <c r="H51" s="1">
        <f t="shared" si="12"/>
        <v>45</v>
      </c>
      <c r="I51" s="11">
        <v>15</v>
      </c>
      <c r="J51" s="11">
        <v>30</v>
      </c>
      <c r="K51" s="11">
        <v>2</v>
      </c>
      <c r="L51" s="14">
        <v>0</v>
      </c>
      <c r="M51" s="14">
        <v>0</v>
      </c>
    </row>
    <row r="52" spans="1:13" x14ac:dyDescent="0.3">
      <c r="A52" s="14">
        <v>4</v>
      </c>
      <c r="B52" s="36" t="s">
        <v>62</v>
      </c>
      <c r="C52" s="14">
        <v>2</v>
      </c>
      <c r="D52" s="14">
        <v>3</v>
      </c>
      <c r="E52" s="14">
        <v>2</v>
      </c>
      <c r="F52" s="12" t="s">
        <v>28</v>
      </c>
      <c r="G52" s="14" t="s">
        <v>29</v>
      </c>
      <c r="H52" s="17">
        <f t="shared" si="12"/>
        <v>45</v>
      </c>
      <c r="I52" s="14">
        <v>15</v>
      </c>
      <c r="J52" s="14">
        <v>30</v>
      </c>
      <c r="K52" s="14">
        <v>2</v>
      </c>
      <c r="L52" s="14">
        <v>0</v>
      </c>
      <c r="M52" s="14">
        <v>0</v>
      </c>
    </row>
    <row r="53" spans="1:13" x14ac:dyDescent="0.3">
      <c r="A53" s="14">
        <v>5</v>
      </c>
      <c r="B53" s="18" t="s">
        <v>63</v>
      </c>
      <c r="C53" s="14">
        <v>2</v>
      </c>
      <c r="D53" s="14">
        <v>3.5</v>
      </c>
      <c r="E53" s="14">
        <v>1.17</v>
      </c>
      <c r="F53" s="12" t="s">
        <v>37</v>
      </c>
      <c r="G53" s="14" t="s">
        <v>29</v>
      </c>
      <c r="H53" s="17">
        <f t="shared" si="12"/>
        <v>45</v>
      </c>
      <c r="I53" s="14">
        <v>30</v>
      </c>
      <c r="J53" s="14">
        <v>15</v>
      </c>
      <c r="K53" s="14">
        <v>4</v>
      </c>
      <c r="L53" s="14">
        <v>0</v>
      </c>
      <c r="M53" s="14">
        <v>0</v>
      </c>
    </row>
    <row r="54" spans="1:13" x14ac:dyDescent="0.3">
      <c r="A54" s="14">
        <v>6</v>
      </c>
      <c r="B54" s="18" t="s">
        <v>64</v>
      </c>
      <c r="C54" s="14">
        <v>2</v>
      </c>
      <c r="D54" s="14">
        <v>3</v>
      </c>
      <c r="E54" s="14">
        <v>2</v>
      </c>
      <c r="F54" s="12" t="s">
        <v>28</v>
      </c>
      <c r="G54" s="14" t="s">
        <v>29</v>
      </c>
      <c r="H54" s="17">
        <f t="shared" si="12"/>
        <v>45</v>
      </c>
      <c r="I54" s="14">
        <v>15</v>
      </c>
      <c r="J54" s="14">
        <v>30</v>
      </c>
      <c r="K54" s="14">
        <v>2</v>
      </c>
      <c r="L54" s="14">
        <v>0</v>
      </c>
      <c r="M54" s="14">
        <v>0</v>
      </c>
    </row>
    <row r="55" spans="1:13" x14ac:dyDescent="0.3">
      <c r="A55" s="14">
        <v>7</v>
      </c>
      <c r="B55" s="36" t="s">
        <v>65</v>
      </c>
      <c r="C55" s="14">
        <v>2</v>
      </c>
      <c r="D55" s="14">
        <v>3</v>
      </c>
      <c r="E55" s="14">
        <v>2</v>
      </c>
      <c r="F55" s="12" t="s">
        <v>28</v>
      </c>
      <c r="G55" s="14" t="s">
        <v>29</v>
      </c>
      <c r="H55" s="17">
        <f t="shared" si="12"/>
        <v>45</v>
      </c>
      <c r="I55" s="14">
        <v>15</v>
      </c>
      <c r="J55" s="14">
        <v>30</v>
      </c>
      <c r="K55" s="14">
        <v>2</v>
      </c>
      <c r="L55" s="14">
        <v>0</v>
      </c>
      <c r="M55" s="14">
        <v>0</v>
      </c>
    </row>
    <row r="56" spans="1:13" x14ac:dyDescent="0.3">
      <c r="A56" s="14">
        <v>8</v>
      </c>
      <c r="B56" s="2" t="s">
        <v>66</v>
      </c>
      <c r="C56" s="14">
        <v>2</v>
      </c>
      <c r="D56" s="14">
        <v>3</v>
      </c>
      <c r="E56" s="14">
        <v>2</v>
      </c>
      <c r="F56" s="12" t="s">
        <v>37</v>
      </c>
      <c r="G56" s="14" t="s">
        <v>29</v>
      </c>
      <c r="H56" s="17">
        <f t="shared" si="12"/>
        <v>45</v>
      </c>
      <c r="I56" s="11">
        <v>15</v>
      </c>
      <c r="J56" s="11">
        <v>30</v>
      </c>
      <c r="K56" s="11">
        <v>4</v>
      </c>
      <c r="L56" s="14">
        <v>0</v>
      </c>
      <c r="M56" s="14">
        <v>0</v>
      </c>
    </row>
    <row r="57" spans="1:13" x14ac:dyDescent="0.3">
      <c r="A57" s="17">
        <v>9</v>
      </c>
      <c r="B57" s="44" t="s">
        <v>73</v>
      </c>
      <c r="C57" s="14">
        <v>3</v>
      </c>
      <c r="D57" s="14">
        <v>3</v>
      </c>
      <c r="E57" s="14">
        <v>2</v>
      </c>
      <c r="F57" s="12" t="s">
        <v>28</v>
      </c>
      <c r="G57" s="14" t="s">
        <v>29</v>
      </c>
      <c r="H57" s="14">
        <f t="shared" si="12"/>
        <v>45</v>
      </c>
      <c r="I57" s="11">
        <v>15</v>
      </c>
      <c r="J57" s="11">
        <v>30</v>
      </c>
      <c r="K57" s="11">
        <v>2</v>
      </c>
      <c r="L57" s="14">
        <v>0</v>
      </c>
      <c r="M57" s="14">
        <v>0</v>
      </c>
    </row>
    <row r="58" spans="1:13" x14ac:dyDescent="0.3">
      <c r="A58" s="14" t="s">
        <v>91</v>
      </c>
      <c r="B58" s="45" t="s">
        <v>86</v>
      </c>
      <c r="C58" s="14"/>
      <c r="D58" s="14"/>
      <c r="E58" s="14"/>
      <c r="F58" s="12"/>
      <c r="G58" s="14"/>
      <c r="H58" s="14"/>
      <c r="I58" s="11"/>
      <c r="J58" s="11"/>
      <c r="K58" s="11"/>
      <c r="L58" s="14"/>
      <c r="M58" s="14"/>
    </row>
    <row r="59" spans="1:13" x14ac:dyDescent="0.3">
      <c r="A59" s="14" t="s">
        <v>92</v>
      </c>
      <c r="B59" s="45" t="s">
        <v>87</v>
      </c>
      <c r="C59" s="14"/>
      <c r="D59" s="14"/>
      <c r="E59" s="14"/>
      <c r="F59" s="12"/>
      <c r="G59" s="14"/>
      <c r="H59" s="14"/>
      <c r="I59" s="11"/>
      <c r="J59" s="11"/>
      <c r="K59" s="11"/>
      <c r="L59" s="14"/>
      <c r="M59" s="14"/>
    </row>
    <row r="60" spans="1:13" x14ac:dyDescent="0.3">
      <c r="A60" s="17">
        <v>10</v>
      </c>
      <c r="B60" s="46" t="s">
        <v>74</v>
      </c>
      <c r="C60" s="14">
        <v>3</v>
      </c>
      <c r="D60" s="14">
        <v>3</v>
      </c>
      <c r="E60" s="14">
        <v>2</v>
      </c>
      <c r="F60" s="12" t="s">
        <v>37</v>
      </c>
      <c r="G60" s="14" t="s">
        <v>29</v>
      </c>
      <c r="H60" s="14">
        <f t="shared" ref="H60" si="13">I60+J60</f>
        <v>45</v>
      </c>
      <c r="I60" s="11">
        <v>15</v>
      </c>
      <c r="J60" s="11">
        <v>30</v>
      </c>
      <c r="K60" s="11">
        <v>4</v>
      </c>
      <c r="L60" s="14">
        <v>0</v>
      </c>
      <c r="M60" s="14">
        <v>0</v>
      </c>
    </row>
    <row r="61" spans="1:13" x14ac:dyDescent="0.3">
      <c r="A61" s="63" t="s">
        <v>31</v>
      </c>
      <c r="B61" s="64"/>
      <c r="C61" s="65"/>
      <c r="D61" s="27">
        <f>SUM(D49:D60)</f>
        <v>30.5</v>
      </c>
      <c r="E61" s="27">
        <f>SUM(E49:E60)</f>
        <v>19.170000000000002</v>
      </c>
      <c r="F61" s="27" t="s">
        <v>32</v>
      </c>
      <c r="G61" s="27" t="s">
        <v>32</v>
      </c>
      <c r="H61" s="27">
        <f>SUM(I61:J61)</f>
        <v>450</v>
      </c>
      <c r="I61" s="27">
        <f>SUM(I49:I60)</f>
        <v>165</v>
      </c>
      <c r="J61" s="27">
        <f>SUM(J49:J60)</f>
        <v>285</v>
      </c>
      <c r="K61" s="27">
        <f>SUM(K49:K60)</f>
        <v>28</v>
      </c>
      <c r="L61" s="27">
        <f>SUM(L49:L60)</f>
        <v>0</v>
      </c>
      <c r="M61" s="27">
        <f>SUM(M49:M60)</f>
        <v>0</v>
      </c>
    </row>
    <row r="62" spans="1:13" x14ac:dyDescent="0.3">
      <c r="A62" s="69" t="s">
        <v>33</v>
      </c>
      <c r="B62" s="70"/>
      <c r="C62" s="71"/>
      <c r="D62" s="21" t="s">
        <v>32</v>
      </c>
      <c r="E62" s="17">
        <f>E61</f>
        <v>19.170000000000002</v>
      </c>
      <c r="F62" s="17" t="s">
        <v>32</v>
      </c>
      <c r="G62" s="17" t="s">
        <v>32</v>
      </c>
      <c r="H62" s="28">
        <f>SUM(I62:J62)</f>
        <v>285</v>
      </c>
      <c r="I62" s="17">
        <v>0</v>
      </c>
      <c r="J62" s="28">
        <f>'Plan studiów DSwP semestry'!J43+'Plan studiów DSwP semestry'!J84+'Plan studiów DSwP semestry'!J109</f>
        <v>285</v>
      </c>
      <c r="K62" s="28">
        <f>'Plan studiów DSwP semestry'!K43+'Plan studiów DSwP semestry'!K84+'Plan studiów DSwP semestry'!K109</f>
        <v>16</v>
      </c>
      <c r="L62" s="17">
        <f>SUMIF($E49:$E60,"&gt;0",L49:L60)</f>
        <v>0</v>
      </c>
      <c r="M62" s="17">
        <f>SUMIF($E49:$E60,"&gt;0",M49:M60)</f>
        <v>0</v>
      </c>
    </row>
    <row r="63" spans="1:13" x14ac:dyDescent="0.3">
      <c r="A63" s="105" t="s">
        <v>34</v>
      </c>
      <c r="B63" s="106"/>
      <c r="C63" s="107"/>
      <c r="D63" s="34">
        <f>SUMIF(G49:G60,"f",D49:D60)</f>
        <v>30.5</v>
      </c>
      <c r="E63" s="34">
        <f>SUMIF(G49:G60,"f",E49:E60)</f>
        <v>19.170000000000002</v>
      </c>
      <c r="F63" s="34" t="s">
        <v>32</v>
      </c>
      <c r="G63" s="34" t="s">
        <v>32</v>
      </c>
      <c r="H63" s="34">
        <f t="shared" ref="H63" si="14">SUM(I63:J63)</f>
        <v>450</v>
      </c>
      <c r="I63" s="34">
        <f>SUMIF($G49:$G60,"f",I49:I60)</f>
        <v>165</v>
      </c>
      <c r="J63" s="34">
        <f>SUMIF($G49:$G60,"f",J49:J60)</f>
        <v>285</v>
      </c>
      <c r="K63" s="34">
        <f>SUMIF($G49:$G60,"f",K49:K60)</f>
        <v>28</v>
      </c>
      <c r="L63" s="34">
        <f>SUMIF($G49:$G60,"f",L49:L60)</f>
        <v>0</v>
      </c>
      <c r="M63" s="34">
        <f>SUMIF($G49:$G60,"f",M49:M60)</f>
        <v>0</v>
      </c>
    </row>
    <row r="64" spans="1:13" x14ac:dyDescent="0.3">
      <c r="A64" s="99" t="s">
        <v>47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1:13" x14ac:dyDescent="0.3">
      <c r="A65" s="14">
        <v>1</v>
      </c>
      <c r="B65" s="16" t="s">
        <v>48</v>
      </c>
      <c r="C65" s="29">
        <v>1</v>
      </c>
      <c r="D65" s="14">
        <v>6</v>
      </c>
      <c r="E65" s="14">
        <v>6</v>
      </c>
      <c r="F65" s="12" t="s">
        <v>28</v>
      </c>
      <c r="G65" s="14" t="s">
        <v>29</v>
      </c>
      <c r="H65" s="17">
        <f>I65+J65</f>
        <v>0</v>
      </c>
      <c r="I65" s="11">
        <v>0</v>
      </c>
      <c r="J65" s="11">
        <v>0</v>
      </c>
      <c r="K65" s="11">
        <v>0</v>
      </c>
      <c r="L65" s="14">
        <v>160</v>
      </c>
      <c r="M65" s="14">
        <v>0</v>
      </c>
    </row>
    <row r="66" spans="1:13" x14ac:dyDescent="0.3">
      <c r="A66" s="103" t="s">
        <v>31</v>
      </c>
      <c r="B66" s="103"/>
      <c r="C66" s="103"/>
      <c r="D66" s="27">
        <f>SUM(D65)</f>
        <v>6</v>
      </c>
      <c r="E66" s="27">
        <f>SUM(E65)</f>
        <v>6</v>
      </c>
      <c r="F66" s="27" t="s">
        <v>32</v>
      </c>
      <c r="G66" s="27" t="s">
        <v>32</v>
      </c>
      <c r="H66" s="27">
        <f>SUM(I66:J66)</f>
        <v>0</v>
      </c>
      <c r="I66" s="27">
        <f t="shared" ref="I66:L66" si="15">SUM(I64:I65)</f>
        <v>0</v>
      </c>
      <c r="J66" s="27">
        <f>SUM(J65)</f>
        <v>0</v>
      </c>
      <c r="K66" s="27">
        <f>SUM(K65)</f>
        <v>0</v>
      </c>
      <c r="L66" s="27">
        <f t="shared" si="15"/>
        <v>160</v>
      </c>
      <c r="M66" s="27">
        <f t="shared" ref="M66" si="16">SUM(M64:M65)</f>
        <v>0</v>
      </c>
    </row>
    <row r="67" spans="1:13" x14ac:dyDescent="0.3">
      <c r="A67" s="104" t="s">
        <v>33</v>
      </c>
      <c r="B67" s="104"/>
      <c r="C67" s="104"/>
      <c r="D67" s="21" t="s">
        <v>32</v>
      </c>
      <c r="E67" s="17">
        <f>E66</f>
        <v>6</v>
      </c>
      <c r="F67" s="17" t="s">
        <v>32</v>
      </c>
      <c r="G67" s="17" t="s">
        <v>32</v>
      </c>
      <c r="H67" s="28">
        <f t="shared" ref="H67:H68" si="17">SUM(I67:J67)</f>
        <v>0</v>
      </c>
      <c r="I67" s="17">
        <v>0</v>
      </c>
      <c r="J67" s="28">
        <f>'Plan studiów DSwP semestry'!J48</f>
        <v>0</v>
      </c>
      <c r="K67" s="28">
        <f>'Plan studiów DSwP semestry'!K48</f>
        <v>0</v>
      </c>
      <c r="L67" s="17">
        <f t="shared" ref="L67:M67" si="18">SUMIF($E65,"&gt;0",L65)</f>
        <v>160</v>
      </c>
      <c r="M67" s="17">
        <f t="shared" si="18"/>
        <v>0</v>
      </c>
    </row>
    <row r="68" spans="1:13" x14ac:dyDescent="0.3">
      <c r="A68" s="108" t="s">
        <v>34</v>
      </c>
      <c r="B68" s="108"/>
      <c r="C68" s="108"/>
      <c r="D68" s="34">
        <f>SUMIF(G65,"f",D65)</f>
        <v>6</v>
      </c>
      <c r="E68" s="34">
        <f>SUMIF(G65,"f",E65)</f>
        <v>6</v>
      </c>
      <c r="F68" s="34" t="s">
        <v>32</v>
      </c>
      <c r="G68" s="34" t="s">
        <v>32</v>
      </c>
      <c r="H68" s="34">
        <f t="shared" si="17"/>
        <v>0</v>
      </c>
      <c r="I68" s="34">
        <f>SUMIF($G65,"f",I65)</f>
        <v>0</v>
      </c>
      <c r="J68" s="34">
        <f t="shared" ref="J68:L68" si="19">SUMIF($G65,"f",J65)</f>
        <v>0</v>
      </c>
      <c r="K68" s="34">
        <f t="shared" si="19"/>
        <v>0</v>
      </c>
      <c r="L68" s="34">
        <f t="shared" si="19"/>
        <v>160</v>
      </c>
      <c r="M68" s="34">
        <f t="shared" ref="M68" si="20">SUMIF($G65,"f",M65)</f>
        <v>0</v>
      </c>
    </row>
    <row r="69" spans="1:13" x14ac:dyDescent="0.3">
      <c r="A69" s="99" t="s">
        <v>49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1:13" x14ac:dyDescent="0.3">
      <c r="A70" s="14">
        <v>1</v>
      </c>
      <c r="B70" s="13" t="s">
        <v>50</v>
      </c>
      <c r="C70" s="14">
        <v>1</v>
      </c>
      <c r="D70" s="11">
        <v>0.25</v>
      </c>
      <c r="E70" s="14">
        <v>0</v>
      </c>
      <c r="F70" s="15" t="s">
        <v>51</v>
      </c>
      <c r="G70" s="14" t="s">
        <v>38</v>
      </c>
      <c r="H70" s="14">
        <f>I70+J70</f>
        <v>2</v>
      </c>
      <c r="I70" s="11">
        <v>2</v>
      </c>
      <c r="J70" s="11">
        <v>0</v>
      </c>
      <c r="K70" s="11">
        <v>0</v>
      </c>
      <c r="L70" s="14">
        <v>0</v>
      </c>
      <c r="M70" s="14">
        <v>0</v>
      </c>
    </row>
    <row r="71" spans="1:13" x14ac:dyDescent="0.3">
      <c r="A71" s="14">
        <v>2</v>
      </c>
      <c r="B71" s="13" t="s">
        <v>52</v>
      </c>
      <c r="C71" s="14">
        <v>1</v>
      </c>
      <c r="D71" s="11">
        <v>0.5</v>
      </c>
      <c r="E71" s="14">
        <v>0</v>
      </c>
      <c r="F71" s="15" t="s">
        <v>51</v>
      </c>
      <c r="G71" s="14" t="s">
        <v>38</v>
      </c>
      <c r="H71" s="14">
        <f>I71+J71</f>
        <v>4</v>
      </c>
      <c r="I71" s="11">
        <v>4</v>
      </c>
      <c r="J71" s="11">
        <v>0</v>
      </c>
      <c r="K71" s="11">
        <v>0</v>
      </c>
      <c r="L71" s="14">
        <v>0</v>
      </c>
      <c r="M71" s="14">
        <v>0</v>
      </c>
    </row>
    <row r="72" spans="1:13" x14ac:dyDescent="0.3">
      <c r="A72" s="17">
        <v>3</v>
      </c>
      <c r="B72" s="10" t="s">
        <v>67</v>
      </c>
      <c r="C72" s="11">
        <v>2</v>
      </c>
      <c r="D72" s="11">
        <v>0.5</v>
      </c>
      <c r="E72" s="14">
        <v>0</v>
      </c>
      <c r="F72" s="14" t="s">
        <v>51</v>
      </c>
      <c r="G72" s="14" t="s">
        <v>38</v>
      </c>
      <c r="H72" s="14">
        <f t="shared" ref="H72" si="21">I72+J72</f>
        <v>4</v>
      </c>
      <c r="I72" s="11">
        <v>4</v>
      </c>
      <c r="J72" s="11">
        <v>0</v>
      </c>
      <c r="K72" s="11">
        <v>0</v>
      </c>
      <c r="L72" s="14">
        <v>0</v>
      </c>
      <c r="M72" s="14">
        <v>0</v>
      </c>
    </row>
    <row r="73" spans="1:13" x14ac:dyDescent="0.3">
      <c r="A73" s="14">
        <v>4</v>
      </c>
      <c r="B73" s="13" t="s">
        <v>93</v>
      </c>
      <c r="C73" s="14">
        <v>1</v>
      </c>
      <c r="D73" s="11">
        <v>0.25</v>
      </c>
      <c r="E73" s="14">
        <v>0</v>
      </c>
      <c r="F73" s="15" t="s">
        <v>51</v>
      </c>
      <c r="G73" s="14" t="s">
        <v>38</v>
      </c>
      <c r="H73" s="14">
        <f>I73+J73</f>
        <v>2</v>
      </c>
      <c r="I73" s="11">
        <v>2</v>
      </c>
      <c r="J73" s="11">
        <v>0</v>
      </c>
      <c r="K73" s="11">
        <v>0</v>
      </c>
      <c r="L73" s="14">
        <v>0</v>
      </c>
      <c r="M73" s="14">
        <v>0</v>
      </c>
    </row>
    <row r="74" spans="1:13" x14ac:dyDescent="0.3">
      <c r="A74" s="14">
        <v>5</v>
      </c>
      <c r="B74" s="13" t="s">
        <v>94</v>
      </c>
      <c r="C74" s="14">
        <v>1</v>
      </c>
      <c r="D74" s="11">
        <v>0.5</v>
      </c>
      <c r="E74" s="14">
        <v>0</v>
      </c>
      <c r="F74" s="15" t="s">
        <v>51</v>
      </c>
      <c r="G74" s="14" t="s">
        <v>38</v>
      </c>
      <c r="H74" s="14">
        <f>I74+J74</f>
        <v>4</v>
      </c>
      <c r="I74" s="11">
        <v>4</v>
      </c>
      <c r="J74" s="11">
        <v>0</v>
      </c>
      <c r="K74" s="11">
        <v>0</v>
      </c>
      <c r="L74" s="14">
        <v>0</v>
      </c>
      <c r="M74" s="14">
        <v>0</v>
      </c>
    </row>
    <row r="75" spans="1:13" x14ac:dyDescent="0.3">
      <c r="A75" s="63" t="s">
        <v>31</v>
      </c>
      <c r="B75" s="64"/>
      <c r="C75" s="65"/>
      <c r="D75" s="27">
        <f>SUM(D70:D74)</f>
        <v>2</v>
      </c>
      <c r="E75" s="27">
        <f>SUM(E70:E74)</f>
        <v>0</v>
      </c>
      <c r="F75" s="27" t="s">
        <v>32</v>
      </c>
      <c r="G75" s="27" t="s">
        <v>32</v>
      </c>
      <c r="H75" s="27">
        <f>SUM(I75:J75)</f>
        <v>16</v>
      </c>
      <c r="I75" s="27">
        <f>SUM(I70:I74)</f>
        <v>16</v>
      </c>
      <c r="J75" s="27">
        <f>SUM(J70:J74)</f>
        <v>0</v>
      </c>
      <c r="K75" s="27">
        <f>SUM(K70:K74)</f>
        <v>0</v>
      </c>
      <c r="L75" s="27">
        <f t="shared" ref="L75:M75" si="22">SUM(L70:L74)</f>
        <v>0</v>
      </c>
      <c r="M75" s="27">
        <f t="shared" si="22"/>
        <v>0</v>
      </c>
    </row>
    <row r="76" spans="1:13" x14ac:dyDescent="0.3">
      <c r="A76" s="69" t="s">
        <v>33</v>
      </c>
      <c r="B76" s="70"/>
      <c r="C76" s="71"/>
      <c r="D76" s="21" t="s">
        <v>32</v>
      </c>
      <c r="E76" s="17">
        <f>E75</f>
        <v>0</v>
      </c>
      <c r="F76" s="17" t="s">
        <v>32</v>
      </c>
      <c r="G76" s="17" t="s">
        <v>32</v>
      </c>
      <c r="H76" s="28">
        <f t="shared" ref="H76" si="23">SUM(I76:J76)</f>
        <v>0</v>
      </c>
      <c r="I76" s="17">
        <v>0</v>
      </c>
      <c r="J76" s="28">
        <f>'Plan studiów DSwP semestry'!J56+'Plan studiów DSwP semestry'!J89</f>
        <v>0</v>
      </c>
      <c r="K76" s="28">
        <f>'Plan studiów DSwP semestry'!K56+'Plan studiów DSwP semestry'!K89</f>
        <v>0</v>
      </c>
      <c r="L76" s="17">
        <f>SUMIF($E70:$E74,"&gt;0",L70:L74)</f>
        <v>0</v>
      </c>
      <c r="M76" s="17">
        <f>SUMIF($E70:$E74,"&gt;0",M70:M74)</f>
        <v>0</v>
      </c>
    </row>
    <row r="77" spans="1:13" x14ac:dyDescent="0.3">
      <c r="A77" s="69" t="s">
        <v>34</v>
      </c>
      <c r="B77" s="70"/>
      <c r="C77" s="71"/>
      <c r="D77" s="17">
        <f>SUMIF(G70:G74,"f",D70:D74)</f>
        <v>0</v>
      </c>
      <c r="E77" s="17">
        <f>SUMIF(G70:G74,"f",E70:E74)</f>
        <v>0</v>
      </c>
      <c r="F77" s="17" t="s">
        <v>32</v>
      </c>
      <c r="G77" s="17" t="s">
        <v>32</v>
      </c>
      <c r="H77" s="17">
        <f t="shared" ref="H77" si="24">SUM(I77:J77)</f>
        <v>0</v>
      </c>
      <c r="I77" s="17">
        <f t="shared" ref="I77:J77" si="25">SUMIF($G70:$G74,"f",I70:I74)</f>
        <v>0</v>
      </c>
      <c r="J77" s="17">
        <f t="shared" si="25"/>
        <v>0</v>
      </c>
      <c r="K77" s="17">
        <f>SUMIF($G70:$G74,"f",K70:K74)</f>
        <v>0</v>
      </c>
      <c r="L77" s="17">
        <f>SUMIF($G70:$G74,"f",L70:L74)</f>
        <v>0</v>
      </c>
      <c r="M77" s="17">
        <f>SUMIF($G70:$G74,"f",M70:M74)</f>
        <v>0</v>
      </c>
    </row>
    <row r="78" spans="1:13" x14ac:dyDescent="0.3">
      <c r="A78" s="33"/>
      <c r="B78" s="33"/>
      <c r="C78" s="33"/>
    </row>
  </sheetData>
  <mergeCells count="40">
    <mergeCell ref="A76:C76"/>
    <mergeCell ref="A77:C77"/>
    <mergeCell ref="A61:C61"/>
    <mergeCell ref="A62:C62"/>
    <mergeCell ref="A67:C67"/>
    <mergeCell ref="A68:C68"/>
    <mergeCell ref="A66:C66"/>
    <mergeCell ref="A75:C75"/>
    <mergeCell ref="A63:C63"/>
    <mergeCell ref="A64:M64"/>
    <mergeCell ref="A69:M69"/>
    <mergeCell ref="A48:M48"/>
    <mergeCell ref="A24:C24"/>
    <mergeCell ref="A25:C25"/>
    <mergeCell ref="A29:C29"/>
    <mergeCell ref="A30:C30"/>
    <mergeCell ref="A47:C47"/>
    <mergeCell ref="A45:C45"/>
    <mergeCell ref="A46:C46"/>
    <mergeCell ref="A26:C26"/>
    <mergeCell ref="A31:C31"/>
    <mergeCell ref="A32:M32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  <mergeCell ref="A19:M19"/>
    <mergeCell ref="A20:M20"/>
    <mergeCell ref="A27:M27"/>
    <mergeCell ref="F17:F18"/>
    <mergeCell ref="G17:G18"/>
    <mergeCell ref="L17:L18"/>
    <mergeCell ref="H17:K17"/>
    <mergeCell ref="M17:M18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0AE4B-F72B-473F-80A0-4F640E7EE41E}">
  <dimension ref="A1:J54"/>
  <sheetViews>
    <sheetView zoomScaleNormal="100" workbookViewId="0">
      <selection activeCell="I9" sqref="I9:J11"/>
    </sheetView>
  </sheetViews>
  <sheetFormatPr defaultColWidth="8.88671875" defaultRowHeight="14.4" x14ac:dyDescent="0.3"/>
  <cols>
    <col min="1" max="1" width="5.6640625" style="3" customWidth="1"/>
    <col min="2" max="2" width="55.6640625" style="3" customWidth="1"/>
    <col min="3" max="10" width="8.6640625" style="3" customWidth="1"/>
    <col min="11" max="16384" width="8.88671875" style="3"/>
  </cols>
  <sheetData>
    <row r="1" spans="1:10" x14ac:dyDescent="0.3">
      <c r="A1" s="82"/>
      <c r="B1" s="82"/>
      <c r="C1" s="82"/>
      <c r="D1" s="82"/>
      <c r="E1" s="82"/>
      <c r="F1" s="82"/>
      <c r="G1" s="82"/>
      <c r="H1" s="82"/>
      <c r="I1" s="82"/>
    </row>
    <row r="3" spans="1:10" x14ac:dyDescent="0.3">
      <c r="A3" s="51" t="s">
        <v>95</v>
      </c>
      <c r="C3" s="52"/>
      <c r="D3" s="52"/>
      <c r="E3" s="52"/>
    </row>
    <row r="4" spans="1:10" ht="72" customHeight="1" x14ac:dyDescent="0.3">
      <c r="A4" s="118" t="s">
        <v>11</v>
      </c>
      <c r="B4" s="118" t="s">
        <v>12</v>
      </c>
      <c r="C4" s="120" t="s">
        <v>14</v>
      </c>
      <c r="D4" s="120" t="s">
        <v>15</v>
      </c>
      <c r="E4" s="122" t="s">
        <v>18</v>
      </c>
      <c r="F4" s="123"/>
      <c r="G4" s="123"/>
      <c r="H4" s="124"/>
      <c r="I4" s="72" t="s">
        <v>19</v>
      </c>
      <c r="J4" s="72" t="s">
        <v>20</v>
      </c>
    </row>
    <row r="5" spans="1:10" ht="72" customHeight="1" x14ac:dyDescent="0.3">
      <c r="A5" s="119"/>
      <c r="B5" s="119"/>
      <c r="C5" s="121"/>
      <c r="D5" s="121"/>
      <c r="E5" s="5" t="s">
        <v>21</v>
      </c>
      <c r="F5" s="6" t="s">
        <v>22</v>
      </c>
      <c r="G5" s="6" t="s">
        <v>23</v>
      </c>
      <c r="H5" s="6" t="s">
        <v>24</v>
      </c>
      <c r="I5" s="73"/>
      <c r="J5" s="73"/>
    </row>
    <row r="6" spans="1:10" s="51" customFormat="1" x14ac:dyDescent="0.3">
      <c r="A6" s="111" t="s">
        <v>96</v>
      </c>
      <c r="B6" s="117"/>
      <c r="C6" s="4">
        <f>C9+C13+C17+C21+C25+C29</f>
        <v>90</v>
      </c>
      <c r="D6" s="4">
        <f>D10+D14+D18+D22+D26+D30</f>
        <v>50.14</v>
      </c>
      <c r="E6" s="4">
        <f>E9+E13+E17+E21+E25+E29</f>
        <v>911</v>
      </c>
      <c r="F6" s="4">
        <f t="shared" ref="F6:I6" si="0">F9+F13+F17+F21+F25+F29</f>
        <v>386</v>
      </c>
      <c r="G6" s="4">
        <f t="shared" si="0"/>
        <v>525</v>
      </c>
      <c r="H6" s="4">
        <f t="shared" si="0"/>
        <v>55</v>
      </c>
      <c r="I6" s="4">
        <f t="shared" si="0"/>
        <v>160</v>
      </c>
      <c r="J6" s="4">
        <f t="shared" ref="J6" si="1">J9+J13+J17+J21+J25+J29</f>
        <v>200</v>
      </c>
    </row>
    <row r="7" spans="1:10" x14ac:dyDescent="0.3">
      <c r="A7" s="109" t="s">
        <v>25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0" x14ac:dyDescent="0.3">
      <c r="A8" s="111" t="s">
        <v>26</v>
      </c>
      <c r="B8" s="112"/>
      <c r="C8" s="112"/>
      <c r="D8" s="112"/>
      <c r="E8" s="112"/>
      <c r="F8" s="112"/>
      <c r="G8" s="112"/>
      <c r="H8" s="112"/>
      <c r="I8" s="112"/>
      <c r="J8" s="112"/>
    </row>
    <row r="9" spans="1:10" s="51" customFormat="1" x14ac:dyDescent="0.3">
      <c r="A9" s="115" t="s">
        <v>31</v>
      </c>
      <c r="B9" s="116"/>
      <c r="C9" s="4">
        <f>'Plan studiów DSwP'!D24</f>
        <v>6</v>
      </c>
      <c r="D9" s="4">
        <f>'Plan studiów DSwP'!E24</f>
        <v>2</v>
      </c>
      <c r="E9" s="4">
        <f>'Plan studiów DSwP'!H24</f>
        <v>90</v>
      </c>
      <c r="F9" s="4">
        <f>'Plan studiów DSwP'!I24</f>
        <v>60</v>
      </c>
      <c r="G9" s="4">
        <f>'Plan studiów DSwP'!J24</f>
        <v>30</v>
      </c>
      <c r="H9" s="4">
        <f>'Plan studiów DSwP'!K24</f>
        <v>3</v>
      </c>
      <c r="I9" s="4">
        <f>'Plan studiów DSwP'!L24</f>
        <v>0</v>
      </c>
      <c r="J9" s="4">
        <f>'Plan studiów DSwP'!M24</f>
        <v>0</v>
      </c>
    </row>
    <row r="10" spans="1:10" x14ac:dyDescent="0.3">
      <c r="A10" s="113" t="s">
        <v>33</v>
      </c>
      <c r="B10" s="114"/>
      <c r="C10" s="1" t="str">
        <f>'Plan studiów DSwP'!D25</f>
        <v>x</v>
      </c>
      <c r="D10" s="1">
        <f>'Plan studiów DSwP'!E25</f>
        <v>2</v>
      </c>
      <c r="E10" s="1">
        <f>'Plan studiów DSwP'!H25</f>
        <v>30</v>
      </c>
      <c r="F10" s="1">
        <f>'Plan studiów DSwP'!I25</f>
        <v>0</v>
      </c>
      <c r="G10" s="1">
        <f>'Plan studiów DSwP'!J25</f>
        <v>30</v>
      </c>
      <c r="H10" s="1">
        <f>'Plan studiów DSwP'!K25</f>
        <v>1</v>
      </c>
      <c r="I10" s="1">
        <f>'Plan studiów DSwP'!L25</f>
        <v>0</v>
      </c>
      <c r="J10" s="1">
        <f>'Plan studiów DSwP'!M25</f>
        <v>0</v>
      </c>
    </row>
    <row r="11" spans="1:10" x14ac:dyDescent="0.3">
      <c r="A11" s="113" t="s">
        <v>34</v>
      </c>
      <c r="B11" s="114"/>
      <c r="C11" s="1">
        <f>'Plan studiów DSwP'!D26</f>
        <v>6</v>
      </c>
      <c r="D11" s="1">
        <f>'Plan studiów DSwP'!E26</f>
        <v>2</v>
      </c>
      <c r="E11" s="1">
        <f>'Plan studiów DSwP'!H26</f>
        <v>90</v>
      </c>
      <c r="F11" s="1">
        <f>'Plan studiów DSwP'!I26</f>
        <v>60</v>
      </c>
      <c r="G11" s="1">
        <f>'Plan studiów DSwP'!J26</f>
        <v>30</v>
      </c>
      <c r="H11" s="1">
        <f>'Plan studiów DSwP'!K26</f>
        <v>3</v>
      </c>
      <c r="I11" s="1">
        <f>'Plan studiów DSwP'!L26</f>
        <v>0</v>
      </c>
      <c r="J11" s="1">
        <f>'Plan studiów DSwP'!M26</f>
        <v>0</v>
      </c>
    </row>
    <row r="12" spans="1:10" x14ac:dyDescent="0.3">
      <c r="A12" s="111" t="s">
        <v>35</v>
      </c>
      <c r="B12" s="112"/>
      <c r="C12" s="112"/>
      <c r="D12" s="112"/>
      <c r="E12" s="112"/>
      <c r="F12" s="112"/>
      <c r="G12" s="112"/>
      <c r="H12" s="112"/>
      <c r="I12" s="112"/>
      <c r="J12" s="112"/>
    </row>
    <row r="13" spans="1:10" s="51" customFormat="1" x14ac:dyDescent="0.3">
      <c r="A13" s="115" t="s">
        <v>31</v>
      </c>
      <c r="B13" s="116"/>
      <c r="C13" s="4">
        <f>'Plan studiów DSwP'!D29</f>
        <v>3.5</v>
      </c>
      <c r="D13" s="4">
        <f>'Plan studiów DSwP'!E29</f>
        <v>1.17</v>
      </c>
      <c r="E13" s="4">
        <f>'Plan studiów DSwP'!H29</f>
        <v>45</v>
      </c>
      <c r="F13" s="4">
        <f>'Plan studiów DSwP'!I29</f>
        <v>15</v>
      </c>
      <c r="G13" s="4">
        <f>'Plan studiów DSwP'!J29</f>
        <v>30</v>
      </c>
      <c r="H13" s="4">
        <f>'Plan studiów DSwP'!K29</f>
        <v>4</v>
      </c>
      <c r="I13" s="4">
        <f>'Plan studiów DSwP'!L29</f>
        <v>0</v>
      </c>
      <c r="J13" s="4">
        <f>'Plan studiów DSwP'!M29</f>
        <v>0</v>
      </c>
    </row>
    <row r="14" spans="1:10" x14ac:dyDescent="0.3">
      <c r="A14" s="113" t="s">
        <v>33</v>
      </c>
      <c r="B14" s="114"/>
      <c r="C14" s="1" t="str">
        <f>'Plan studiów DSwP'!D30</f>
        <v>x</v>
      </c>
      <c r="D14" s="1">
        <f>'Plan studiów DSwP'!E30</f>
        <v>1.17</v>
      </c>
      <c r="E14" s="53">
        <f>'Plan studiów DSwP'!H30</f>
        <v>15</v>
      </c>
      <c r="F14" s="53">
        <f>'Plan studiów DSwP'!I30</f>
        <v>0</v>
      </c>
      <c r="G14" s="53">
        <f>'Plan studiów DSwP'!J30</f>
        <v>15</v>
      </c>
      <c r="H14" s="53">
        <f>'Plan studiów DSwP'!K30</f>
        <v>1</v>
      </c>
      <c r="I14" s="1">
        <f>'Plan studiów DSwP'!L30</f>
        <v>0</v>
      </c>
      <c r="J14" s="1">
        <f>'Plan studiów DSwP'!M30</f>
        <v>0</v>
      </c>
    </row>
    <row r="15" spans="1:10" x14ac:dyDescent="0.3">
      <c r="A15" s="113" t="s">
        <v>34</v>
      </c>
      <c r="B15" s="114"/>
      <c r="C15" s="1">
        <f>'Plan studiów DSwP'!D31</f>
        <v>0</v>
      </c>
      <c r="D15" s="1">
        <f>'Plan studiów DSwP'!E31</f>
        <v>0</v>
      </c>
      <c r="E15" s="1">
        <f>'Plan studiów DSwP'!H31</f>
        <v>0</v>
      </c>
      <c r="F15" s="1">
        <f>'Plan studiów DSwP'!I31</f>
        <v>0</v>
      </c>
      <c r="G15" s="1">
        <f>'Plan studiów DSwP'!J31</f>
        <v>0</v>
      </c>
      <c r="H15" s="1">
        <f>'Plan studiów DSwP'!K31</f>
        <v>0</v>
      </c>
      <c r="I15" s="1">
        <f>'Plan studiów DSwP'!L31</f>
        <v>0</v>
      </c>
      <c r="J15" s="1">
        <f>'Plan studiów DSwP'!M31</f>
        <v>0</v>
      </c>
    </row>
    <row r="16" spans="1:10" x14ac:dyDescent="0.3">
      <c r="A16" s="111" t="s">
        <v>39</v>
      </c>
      <c r="B16" s="112"/>
      <c r="C16" s="112"/>
      <c r="D16" s="112"/>
      <c r="E16" s="112"/>
      <c r="F16" s="112"/>
      <c r="G16" s="112"/>
      <c r="H16" s="112"/>
      <c r="I16" s="112"/>
      <c r="J16" s="112"/>
    </row>
    <row r="17" spans="1:10" s="51" customFormat="1" x14ac:dyDescent="0.3">
      <c r="A17" s="115" t="s">
        <v>31</v>
      </c>
      <c r="B17" s="116"/>
      <c r="C17" s="4">
        <f>'Plan studiów DSwP'!D45</f>
        <v>42</v>
      </c>
      <c r="D17" s="4">
        <f>'Plan studiów DSwP'!E45</f>
        <v>21.8</v>
      </c>
      <c r="E17" s="4">
        <f>'Plan studiów DSwP'!H45</f>
        <v>310</v>
      </c>
      <c r="F17" s="4">
        <f>'Plan studiów DSwP'!I45</f>
        <v>130</v>
      </c>
      <c r="G17" s="4">
        <f>'Plan studiów DSwP'!J45</f>
        <v>180</v>
      </c>
      <c r="H17" s="4">
        <f>'Plan studiów DSwP'!K45</f>
        <v>20</v>
      </c>
      <c r="I17" s="4">
        <f>'Plan studiów DSwP'!L45</f>
        <v>0</v>
      </c>
      <c r="J17" s="4">
        <f>'Plan studiów DSwP'!M45</f>
        <v>200</v>
      </c>
    </row>
    <row r="18" spans="1:10" x14ac:dyDescent="0.3">
      <c r="A18" s="113" t="s">
        <v>33</v>
      </c>
      <c r="B18" s="114"/>
      <c r="C18" s="1" t="str">
        <f>'Plan studiów DSwP'!D46</f>
        <v>x</v>
      </c>
      <c r="D18" s="1">
        <f>'Plan studiów DSwP'!E46</f>
        <v>21.8</v>
      </c>
      <c r="E18" s="53">
        <f>'Plan studiów DSwP'!H46</f>
        <v>165</v>
      </c>
      <c r="F18" s="53">
        <f>'Plan studiów DSwP'!I46</f>
        <v>0</v>
      </c>
      <c r="G18" s="53">
        <f>'Plan studiów DSwP'!J46</f>
        <v>165</v>
      </c>
      <c r="H18" s="53">
        <f>'Plan studiów DSwP'!K46</f>
        <v>10</v>
      </c>
      <c r="I18" s="1">
        <f>'Plan studiów DSwP'!L46</f>
        <v>0</v>
      </c>
      <c r="J18" s="1">
        <f>'Plan studiów DSwP'!M46</f>
        <v>200</v>
      </c>
    </row>
    <row r="19" spans="1:10" x14ac:dyDescent="0.3">
      <c r="A19" s="113" t="s">
        <v>34</v>
      </c>
      <c r="B19" s="114"/>
      <c r="C19" s="1">
        <f>'Plan studiów DSwP'!D47</f>
        <v>28</v>
      </c>
      <c r="D19" s="1">
        <f>'Plan studiów DSwP'!E47</f>
        <v>16</v>
      </c>
      <c r="E19" s="1">
        <f>'Plan studiów DSwP'!H47</f>
        <v>120</v>
      </c>
      <c r="F19" s="1">
        <f>'Plan studiów DSwP'!I47</f>
        <v>30</v>
      </c>
      <c r="G19" s="1">
        <f>'Plan studiów DSwP'!J47</f>
        <v>90</v>
      </c>
      <c r="H19" s="1">
        <f>'Plan studiów DSwP'!K47</f>
        <v>8</v>
      </c>
      <c r="I19" s="1">
        <f>'Plan studiów DSwP'!L47</f>
        <v>0</v>
      </c>
      <c r="J19" s="1">
        <f>'Plan studiów DSwP'!M47</f>
        <v>200</v>
      </c>
    </row>
    <row r="20" spans="1:10" x14ac:dyDescent="0.3">
      <c r="A20" s="111" t="s">
        <v>43</v>
      </c>
      <c r="B20" s="112"/>
      <c r="C20" s="112"/>
      <c r="D20" s="112"/>
      <c r="E20" s="112"/>
      <c r="F20" s="112"/>
      <c r="G20" s="112"/>
      <c r="H20" s="112"/>
      <c r="I20" s="112"/>
      <c r="J20" s="112"/>
    </row>
    <row r="21" spans="1:10" s="51" customFormat="1" x14ac:dyDescent="0.3">
      <c r="A21" s="115" t="s">
        <v>31</v>
      </c>
      <c r="B21" s="116"/>
      <c r="C21" s="4">
        <f>'Plan studiów DSwP'!D61</f>
        <v>30.5</v>
      </c>
      <c r="D21" s="4">
        <f>'Plan studiów DSwP'!E61</f>
        <v>19.170000000000002</v>
      </c>
      <c r="E21" s="4">
        <f>'Plan studiów DSwP'!H61</f>
        <v>450</v>
      </c>
      <c r="F21" s="4">
        <f>'Plan studiów DSwP'!I61</f>
        <v>165</v>
      </c>
      <c r="G21" s="4">
        <f>'Plan studiów DSwP'!J61</f>
        <v>285</v>
      </c>
      <c r="H21" s="4">
        <f>'Plan studiów DSwP'!K61</f>
        <v>28</v>
      </c>
      <c r="I21" s="4">
        <f>'Plan studiów DSwP'!L61</f>
        <v>0</v>
      </c>
      <c r="J21" s="4">
        <f>'Plan studiów DSwP'!M61</f>
        <v>0</v>
      </c>
    </row>
    <row r="22" spans="1:10" x14ac:dyDescent="0.3">
      <c r="A22" s="113" t="s">
        <v>33</v>
      </c>
      <c r="B22" s="114"/>
      <c r="C22" s="1" t="str">
        <f>'Plan studiów DSwP'!D62</f>
        <v>x</v>
      </c>
      <c r="D22" s="1">
        <f>'Plan studiów DSwP'!E62</f>
        <v>19.170000000000002</v>
      </c>
      <c r="E22" s="53">
        <f>'Plan studiów DSwP'!H62</f>
        <v>285</v>
      </c>
      <c r="F22" s="53">
        <f>'Plan studiów DSwP'!I62</f>
        <v>0</v>
      </c>
      <c r="G22" s="53">
        <f>'Plan studiów DSwP'!J62</f>
        <v>285</v>
      </c>
      <c r="H22" s="53">
        <f>'Plan studiów DSwP'!K62</f>
        <v>16</v>
      </c>
      <c r="I22" s="1">
        <f>'Plan studiów DSwP'!L62</f>
        <v>0</v>
      </c>
      <c r="J22" s="1">
        <f>'Plan studiów DSwP'!M62</f>
        <v>0</v>
      </c>
    </row>
    <row r="23" spans="1:10" x14ac:dyDescent="0.3">
      <c r="A23" s="113" t="s">
        <v>34</v>
      </c>
      <c r="B23" s="114"/>
      <c r="C23" s="1">
        <f>'Plan studiów DSwP'!D63</f>
        <v>30.5</v>
      </c>
      <c r="D23" s="1">
        <f>'Plan studiów DSwP'!E63</f>
        <v>19.170000000000002</v>
      </c>
      <c r="E23" s="1">
        <f>'Plan studiów DSwP'!H63</f>
        <v>450</v>
      </c>
      <c r="F23" s="1">
        <f>'Plan studiów DSwP'!I63</f>
        <v>165</v>
      </c>
      <c r="G23" s="1">
        <f>'Plan studiów DSwP'!J63</f>
        <v>285</v>
      </c>
      <c r="H23" s="1">
        <f>'Plan studiów DSwP'!K63</f>
        <v>28</v>
      </c>
      <c r="I23" s="1">
        <f>'Plan studiów DSwP'!L63</f>
        <v>0</v>
      </c>
      <c r="J23" s="1">
        <f>'Plan studiów DSwP'!M63</f>
        <v>0</v>
      </c>
    </row>
    <row r="24" spans="1:10" x14ac:dyDescent="0.3">
      <c r="A24" s="111" t="s">
        <v>47</v>
      </c>
      <c r="B24" s="112"/>
      <c r="C24" s="112"/>
      <c r="D24" s="112"/>
      <c r="E24" s="112"/>
      <c r="F24" s="112"/>
      <c r="G24" s="112"/>
      <c r="H24" s="112"/>
      <c r="I24" s="112"/>
      <c r="J24" s="112"/>
    </row>
    <row r="25" spans="1:10" s="51" customFormat="1" x14ac:dyDescent="0.3">
      <c r="A25" s="115" t="s">
        <v>31</v>
      </c>
      <c r="B25" s="116"/>
      <c r="C25" s="4">
        <f>'Plan studiów DSwP'!D66</f>
        <v>6</v>
      </c>
      <c r="D25" s="4">
        <f>'Plan studiów DSwP'!E66</f>
        <v>6</v>
      </c>
      <c r="E25" s="4">
        <f>'Plan studiów DSwP'!H66</f>
        <v>0</v>
      </c>
      <c r="F25" s="4">
        <f>'Plan studiów DSwP'!I66</f>
        <v>0</v>
      </c>
      <c r="G25" s="4">
        <f>'Plan studiów DSwP'!J66</f>
        <v>0</v>
      </c>
      <c r="H25" s="4">
        <f>'Plan studiów DSwP'!K66</f>
        <v>0</v>
      </c>
      <c r="I25" s="4">
        <f>'Plan studiów DSwP'!L66</f>
        <v>160</v>
      </c>
      <c r="J25" s="4">
        <f>'Plan studiów DSwP'!M66</f>
        <v>0</v>
      </c>
    </row>
    <row r="26" spans="1:10" x14ac:dyDescent="0.3">
      <c r="A26" s="113" t="s">
        <v>33</v>
      </c>
      <c r="B26" s="114"/>
      <c r="C26" s="1" t="str">
        <f>'Plan studiów DSwP'!D67</f>
        <v>x</v>
      </c>
      <c r="D26" s="1">
        <f>'Plan studiów DSwP'!E67</f>
        <v>6</v>
      </c>
      <c r="E26" s="1">
        <f>'Plan studiów DSwP'!H67</f>
        <v>0</v>
      </c>
      <c r="F26" s="1">
        <f>'Plan studiów DSwP'!I67</f>
        <v>0</v>
      </c>
      <c r="G26" s="1">
        <f>'Plan studiów DSwP'!J67</f>
        <v>0</v>
      </c>
      <c r="H26" s="1">
        <f>'Plan studiów DSwP'!K67</f>
        <v>0</v>
      </c>
      <c r="I26" s="1">
        <f>'Plan studiów DSwP'!L67</f>
        <v>160</v>
      </c>
      <c r="J26" s="1">
        <f>'Plan studiów DSwP'!M67</f>
        <v>0</v>
      </c>
    </row>
    <row r="27" spans="1:10" x14ac:dyDescent="0.3">
      <c r="A27" s="113" t="s">
        <v>34</v>
      </c>
      <c r="B27" s="114"/>
      <c r="C27" s="1">
        <f>'Plan studiów DSwP'!D68</f>
        <v>6</v>
      </c>
      <c r="D27" s="1">
        <f>'Plan studiów DSwP'!E68</f>
        <v>6</v>
      </c>
      <c r="E27" s="1">
        <f>'Plan studiów DSwP'!H68</f>
        <v>0</v>
      </c>
      <c r="F27" s="1">
        <f>'Plan studiów DSwP'!I68</f>
        <v>0</v>
      </c>
      <c r="G27" s="1">
        <f>'Plan studiów DSwP'!J68</f>
        <v>0</v>
      </c>
      <c r="H27" s="1">
        <f>'Plan studiów DSwP'!K68</f>
        <v>0</v>
      </c>
      <c r="I27" s="1">
        <f>'Plan studiów DSwP'!L68</f>
        <v>160</v>
      </c>
      <c r="J27" s="1">
        <f>'Plan studiów DSwP'!M68</f>
        <v>0</v>
      </c>
    </row>
    <row r="28" spans="1:10" x14ac:dyDescent="0.3">
      <c r="A28" s="111" t="s">
        <v>49</v>
      </c>
      <c r="B28" s="112"/>
      <c r="C28" s="112"/>
      <c r="D28" s="112"/>
      <c r="E28" s="112"/>
      <c r="F28" s="112"/>
      <c r="G28" s="112"/>
      <c r="H28" s="112"/>
      <c r="I28" s="112"/>
      <c r="J28" s="112"/>
    </row>
    <row r="29" spans="1:10" s="51" customFormat="1" x14ac:dyDescent="0.3">
      <c r="A29" s="115" t="s">
        <v>31</v>
      </c>
      <c r="B29" s="116"/>
      <c r="C29" s="4">
        <f>'Plan studiów DSwP'!D75</f>
        <v>2</v>
      </c>
      <c r="D29" s="4">
        <f>'Plan studiów DSwP'!E75</f>
        <v>0</v>
      </c>
      <c r="E29" s="4">
        <f>'Plan studiów DSwP'!H75</f>
        <v>16</v>
      </c>
      <c r="F29" s="4">
        <f>'Plan studiów DSwP'!I75</f>
        <v>16</v>
      </c>
      <c r="G29" s="4">
        <f>'Plan studiów DSwP'!J75</f>
        <v>0</v>
      </c>
      <c r="H29" s="4">
        <f>'Plan studiów DSwP'!K75</f>
        <v>0</v>
      </c>
      <c r="I29" s="4">
        <f>'Plan studiów DSwP'!L75</f>
        <v>0</v>
      </c>
      <c r="J29" s="4">
        <f>'Plan studiów DSwP'!M75</f>
        <v>0</v>
      </c>
    </row>
    <row r="30" spans="1:10" x14ac:dyDescent="0.3">
      <c r="A30" s="113" t="s">
        <v>33</v>
      </c>
      <c r="B30" s="114"/>
      <c r="C30" s="1" t="str">
        <f>'Plan studiów DSwP'!D76</f>
        <v>x</v>
      </c>
      <c r="D30" s="1">
        <f>'Plan studiów DSwP'!E76</f>
        <v>0</v>
      </c>
      <c r="E30" s="1">
        <f>'Plan studiów DSwP'!H76</f>
        <v>0</v>
      </c>
      <c r="F30" s="1">
        <f>'Plan studiów DSwP'!I76</f>
        <v>0</v>
      </c>
      <c r="G30" s="1">
        <f>'Plan studiów DSwP'!J76</f>
        <v>0</v>
      </c>
      <c r="H30" s="1">
        <f>'Plan studiów DSwP'!K76</f>
        <v>0</v>
      </c>
      <c r="I30" s="1">
        <f>'Plan studiów DSwP'!L76</f>
        <v>0</v>
      </c>
      <c r="J30" s="1">
        <f>'Plan studiów DSwP'!M76</f>
        <v>0</v>
      </c>
    </row>
    <row r="31" spans="1:10" x14ac:dyDescent="0.3">
      <c r="A31" s="113" t="s">
        <v>34</v>
      </c>
      <c r="B31" s="114"/>
      <c r="C31" s="1">
        <f>'Plan studiów DSwP'!D77</f>
        <v>0</v>
      </c>
      <c r="D31" s="1">
        <f>'Plan studiów DSwP'!E77</f>
        <v>0</v>
      </c>
      <c r="E31" s="1">
        <f>'Plan studiów DSwP'!H77</f>
        <v>0</v>
      </c>
      <c r="F31" s="1">
        <f>'Plan studiów DSwP'!I77</f>
        <v>0</v>
      </c>
      <c r="G31" s="1">
        <f>'Plan studiów DSwP'!J77</f>
        <v>0</v>
      </c>
      <c r="H31" s="1">
        <f>'Plan studiów DSwP'!K77</f>
        <v>0</v>
      </c>
      <c r="I31" s="1">
        <f>'Plan studiów DSwP'!L77</f>
        <v>0</v>
      </c>
      <c r="J31" s="1">
        <f>'Plan studiów DSwP'!M77</f>
        <v>0</v>
      </c>
    </row>
    <row r="35" spans="1:4" x14ac:dyDescent="0.3">
      <c r="A35" s="126" t="s">
        <v>11</v>
      </c>
      <c r="B35" s="127" t="s">
        <v>97</v>
      </c>
      <c r="C35" s="126" t="s">
        <v>98</v>
      </c>
      <c r="D35" s="126"/>
    </row>
    <row r="36" spans="1:4" x14ac:dyDescent="0.3">
      <c r="A36" s="126"/>
      <c r="B36" s="127"/>
      <c r="C36" s="4" t="s">
        <v>99</v>
      </c>
      <c r="D36" s="4" t="s">
        <v>100</v>
      </c>
    </row>
    <row r="37" spans="1:4" x14ac:dyDescent="0.3">
      <c r="A37" s="125" t="s">
        <v>101</v>
      </c>
      <c r="B37" s="125"/>
      <c r="C37" s="4">
        <v>90</v>
      </c>
      <c r="D37" s="4">
        <v>100</v>
      </c>
    </row>
    <row r="38" spans="1:4" ht="28.8" x14ac:dyDescent="0.3">
      <c r="A38" s="1">
        <v>1</v>
      </c>
      <c r="B38" s="35" t="s">
        <v>102</v>
      </c>
      <c r="C38" s="7">
        <v>47.26</v>
      </c>
      <c r="D38" s="7">
        <f>C38/C$37*100</f>
        <v>52.511111111111106</v>
      </c>
    </row>
    <row r="39" spans="1:4" x14ac:dyDescent="0.3">
      <c r="A39" s="1">
        <v>2</v>
      </c>
      <c r="B39" s="44" t="s">
        <v>103</v>
      </c>
      <c r="C39" s="7">
        <f>C13</f>
        <v>3.5</v>
      </c>
      <c r="D39" s="7">
        <f t="shared" ref="D39:D46" si="2">C39/C$37*100</f>
        <v>3.8888888888888888</v>
      </c>
    </row>
    <row r="40" spans="1:4" ht="28.8" x14ac:dyDescent="0.3">
      <c r="A40" s="1">
        <v>3</v>
      </c>
      <c r="B40" s="35" t="s">
        <v>104</v>
      </c>
      <c r="C40" s="7">
        <f>D6</f>
        <v>50.14</v>
      </c>
      <c r="D40" s="7">
        <f>C40/C$37*100</f>
        <v>55.711111111111109</v>
      </c>
    </row>
    <row r="41" spans="1:4" x14ac:dyDescent="0.3">
      <c r="A41" s="1">
        <v>4</v>
      </c>
      <c r="B41" s="44" t="s">
        <v>105</v>
      </c>
      <c r="C41" s="7">
        <f>'Plan studiów DSwP'!D21+'Plan studiów DSwP'!D22+'Plan studiów DSwP'!D23+'Plan studiów DSwP'!D75</f>
        <v>8</v>
      </c>
      <c r="D41" s="7">
        <f t="shared" si="2"/>
        <v>8.8888888888888893</v>
      </c>
    </row>
    <row r="42" spans="1:4" x14ac:dyDescent="0.3">
      <c r="A42" s="1">
        <v>5</v>
      </c>
      <c r="B42" s="44" t="s">
        <v>106</v>
      </c>
      <c r="C42" s="7">
        <f>C11+C15+C19+C23+C27+C31</f>
        <v>70.5</v>
      </c>
      <c r="D42" s="7">
        <f t="shared" si="2"/>
        <v>78.333333333333329</v>
      </c>
    </row>
    <row r="43" spans="1:4" x14ac:dyDescent="0.3">
      <c r="A43" s="1">
        <v>6</v>
      </c>
      <c r="B43" s="44" t="s">
        <v>107</v>
      </c>
      <c r="C43" s="7">
        <f>C25</f>
        <v>6</v>
      </c>
      <c r="D43" s="7">
        <f t="shared" si="2"/>
        <v>6.666666666666667</v>
      </c>
    </row>
    <row r="44" spans="1:4" x14ac:dyDescent="0.3">
      <c r="A44" s="1">
        <v>7</v>
      </c>
      <c r="B44" s="44" t="s">
        <v>108</v>
      </c>
      <c r="C44" s="8" t="s">
        <v>109</v>
      </c>
      <c r="D44" s="8" t="s">
        <v>109</v>
      </c>
    </row>
    <row r="45" spans="1:4" x14ac:dyDescent="0.3">
      <c r="A45" s="1">
        <v>8</v>
      </c>
      <c r="B45" s="44" t="s">
        <v>110</v>
      </c>
      <c r="C45" s="7">
        <f>'Plan studiów DSwP'!D22</f>
        <v>2</v>
      </c>
      <c r="D45" s="7">
        <f t="shared" si="2"/>
        <v>2.2222222222222223</v>
      </c>
    </row>
    <row r="46" spans="1:4" ht="28.8" x14ac:dyDescent="0.3">
      <c r="A46" s="1">
        <v>9</v>
      </c>
      <c r="B46" s="35" t="s">
        <v>111</v>
      </c>
      <c r="C46" s="7">
        <f>'Plan studiów DSwP'!D21+'Plan studiów DSwP'!D23+'Plan studiów DSwP'!D33</f>
        <v>5</v>
      </c>
      <c r="D46" s="7">
        <f t="shared" si="2"/>
        <v>5.5555555555555554</v>
      </c>
    </row>
    <row r="47" spans="1:4" ht="28.8" x14ac:dyDescent="0.3">
      <c r="A47" s="1">
        <v>10</v>
      </c>
      <c r="B47" s="35" t="s">
        <v>112</v>
      </c>
      <c r="C47" s="8" t="s">
        <v>109</v>
      </c>
      <c r="D47" s="8" t="s">
        <v>109</v>
      </c>
    </row>
    <row r="48" spans="1:4" ht="43.2" x14ac:dyDescent="0.3">
      <c r="A48" s="1">
        <v>11</v>
      </c>
      <c r="B48" s="35" t="s">
        <v>113</v>
      </c>
      <c r="C48" s="7">
        <v>76</v>
      </c>
      <c r="D48" s="7">
        <f>C48/C$37*100</f>
        <v>84.444444444444443</v>
      </c>
    </row>
    <row r="49" spans="1:4" x14ac:dyDescent="0.3">
      <c r="A49" s="1">
        <v>12</v>
      </c>
      <c r="B49" s="35" t="s">
        <v>114</v>
      </c>
      <c r="C49" s="7">
        <f>'Plan studiów DSwP'!D41</f>
        <v>2</v>
      </c>
      <c r="D49" s="7">
        <f t="shared" ref="D49" si="3">C49/C$37*100</f>
        <v>2.2222222222222223</v>
      </c>
    </row>
    <row r="51" spans="1:4" ht="28.8" x14ac:dyDescent="0.3">
      <c r="A51" s="4" t="s">
        <v>11</v>
      </c>
      <c r="B51" s="9" t="s">
        <v>115</v>
      </c>
      <c r="C51" s="4" t="s">
        <v>100</v>
      </c>
    </row>
    <row r="52" spans="1:4" x14ac:dyDescent="0.3">
      <c r="A52" s="1">
        <v>1</v>
      </c>
      <c r="B52" s="35" t="s">
        <v>116</v>
      </c>
      <c r="C52" s="1">
        <v>60</v>
      </c>
    </row>
    <row r="53" spans="1:4" x14ac:dyDescent="0.3">
      <c r="A53" s="1">
        <v>2</v>
      </c>
      <c r="B53" s="35" t="s">
        <v>117</v>
      </c>
      <c r="C53" s="1">
        <v>40</v>
      </c>
    </row>
    <row r="54" spans="1:4" x14ac:dyDescent="0.3">
      <c r="A54" s="111" t="s">
        <v>118</v>
      </c>
      <c r="B54" s="117"/>
      <c r="C54" s="4">
        <f>C52+C53</f>
        <v>100</v>
      </c>
    </row>
  </sheetData>
  <mergeCells count="39">
    <mergeCell ref="A20:J20"/>
    <mergeCell ref="A17:B17"/>
    <mergeCell ref="A18:B18"/>
    <mergeCell ref="A19:B19"/>
    <mergeCell ref="C35:D35"/>
    <mergeCell ref="A37:B37"/>
    <mergeCell ref="A54:B54"/>
    <mergeCell ref="A21:B21"/>
    <mergeCell ref="A22:B22"/>
    <mergeCell ref="A24:J24"/>
    <mergeCell ref="A28:J28"/>
    <mergeCell ref="A30:B30"/>
    <mergeCell ref="A31:B31"/>
    <mergeCell ref="A25:B25"/>
    <mergeCell ref="A26:B26"/>
    <mergeCell ref="A27:B27"/>
    <mergeCell ref="A29:B29"/>
    <mergeCell ref="A23:B23"/>
    <mergeCell ref="A35:A36"/>
    <mergeCell ref="B35:B36"/>
    <mergeCell ref="A1:I1"/>
    <mergeCell ref="A4:A5"/>
    <mergeCell ref="B4:B5"/>
    <mergeCell ref="C4:C5"/>
    <mergeCell ref="D4:D5"/>
    <mergeCell ref="I4:I5"/>
    <mergeCell ref="E4:H4"/>
    <mergeCell ref="J4:J5"/>
    <mergeCell ref="A7:J7"/>
    <mergeCell ref="A8:J8"/>
    <mergeCell ref="A12:J12"/>
    <mergeCell ref="A16:J16"/>
    <mergeCell ref="A11:B11"/>
    <mergeCell ref="A13:B13"/>
    <mergeCell ref="A14:B14"/>
    <mergeCell ref="A15:B15"/>
    <mergeCell ref="A6:B6"/>
    <mergeCell ref="A9:B9"/>
    <mergeCell ref="A10:B10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37AE-B4A9-49E0-B1EA-AD9A16722153}">
  <dimension ref="A1:O131"/>
  <sheetViews>
    <sheetView zoomScaleNormal="100" workbookViewId="0">
      <selection activeCell="A6" sqref="A6:L6"/>
    </sheetView>
  </sheetViews>
  <sheetFormatPr defaultColWidth="8.88671875" defaultRowHeight="14.4" x14ac:dyDescent="0.3"/>
  <cols>
    <col min="1" max="1" width="5.6640625" style="20" customWidth="1"/>
    <col min="2" max="2" width="40.6640625" style="20" customWidth="1"/>
    <col min="3" max="13" width="7.6640625" style="20" customWidth="1"/>
    <col min="14" max="16384" width="8.88671875" style="20"/>
  </cols>
  <sheetData>
    <row r="1" spans="1:13" x14ac:dyDescent="0.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9"/>
    </row>
    <row r="2" spans="1:13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19"/>
    </row>
    <row r="3" spans="1:13" x14ac:dyDescent="0.3">
      <c r="E3" s="21"/>
      <c r="J3" s="21"/>
      <c r="K3" s="21"/>
    </row>
    <row r="4" spans="1:13" x14ac:dyDescent="0.3">
      <c r="E4" s="21"/>
      <c r="J4" s="21"/>
      <c r="K4" s="21"/>
    </row>
    <row r="5" spans="1:13" x14ac:dyDescent="0.3">
      <c r="A5" s="83" t="s">
        <v>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22"/>
    </row>
    <row r="6" spans="1:13" x14ac:dyDescent="0.3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22"/>
    </row>
    <row r="7" spans="1:13" x14ac:dyDescent="0.3">
      <c r="A7" s="83" t="s">
        <v>119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22"/>
    </row>
    <row r="8" spans="1:13" x14ac:dyDescent="0.3">
      <c r="E8" s="21"/>
      <c r="J8" s="21"/>
      <c r="K8" s="21"/>
    </row>
    <row r="9" spans="1:13" x14ac:dyDescent="0.3">
      <c r="A9" s="24" t="s">
        <v>3</v>
      </c>
      <c r="E9" s="21"/>
      <c r="J9" s="21"/>
      <c r="K9" s="21"/>
    </row>
    <row r="10" spans="1:13" x14ac:dyDescent="0.3">
      <c r="A10" s="24" t="s">
        <v>4</v>
      </c>
      <c r="E10" s="21"/>
      <c r="J10" s="21"/>
      <c r="K10" s="21"/>
    </row>
    <row r="11" spans="1:13" x14ac:dyDescent="0.3">
      <c r="A11" s="24" t="s">
        <v>5</v>
      </c>
      <c r="E11" s="21"/>
      <c r="J11" s="21"/>
      <c r="K11" s="21"/>
    </row>
    <row r="12" spans="1:13" x14ac:dyDescent="0.3">
      <c r="A12" s="24" t="s">
        <v>6</v>
      </c>
      <c r="E12" s="21"/>
      <c r="J12" s="21"/>
      <c r="K12" s="21"/>
    </row>
    <row r="13" spans="1:13" x14ac:dyDescent="0.3">
      <c r="A13" s="24" t="s">
        <v>7</v>
      </c>
      <c r="E13" s="21"/>
      <c r="J13" s="21"/>
      <c r="K13" s="21"/>
    </row>
    <row r="14" spans="1:13" x14ac:dyDescent="0.3">
      <c r="A14" s="24" t="s">
        <v>8</v>
      </c>
      <c r="E14" s="21"/>
      <c r="J14" s="21"/>
      <c r="K14" s="21"/>
    </row>
    <row r="15" spans="1:13" x14ac:dyDescent="0.3">
      <c r="C15" s="20" t="s">
        <v>9</v>
      </c>
    </row>
    <row r="16" spans="1:13" x14ac:dyDescent="0.3">
      <c r="A16" s="24" t="s">
        <v>10</v>
      </c>
    </row>
    <row r="17" spans="1:15" ht="72" customHeight="1" x14ac:dyDescent="0.3">
      <c r="A17" s="76" t="s">
        <v>11</v>
      </c>
      <c r="B17" s="76" t="s">
        <v>12</v>
      </c>
      <c r="C17" s="72" t="s">
        <v>13</v>
      </c>
      <c r="D17" s="72" t="s">
        <v>14</v>
      </c>
      <c r="E17" s="74" t="s">
        <v>15</v>
      </c>
      <c r="F17" s="72" t="s">
        <v>16</v>
      </c>
      <c r="G17" s="74" t="s">
        <v>17</v>
      </c>
      <c r="H17" s="78" t="s">
        <v>18</v>
      </c>
      <c r="I17" s="79"/>
      <c r="J17" s="79"/>
      <c r="K17" s="80"/>
      <c r="L17" s="72" t="s">
        <v>19</v>
      </c>
      <c r="M17" s="72" t="s">
        <v>20</v>
      </c>
    </row>
    <row r="18" spans="1:15" ht="72" customHeight="1" x14ac:dyDescent="0.3">
      <c r="A18" s="77"/>
      <c r="B18" s="77"/>
      <c r="C18" s="73"/>
      <c r="D18" s="73"/>
      <c r="E18" s="75"/>
      <c r="F18" s="73"/>
      <c r="G18" s="75"/>
      <c r="H18" s="25" t="s">
        <v>21</v>
      </c>
      <c r="I18" s="26" t="s">
        <v>22</v>
      </c>
      <c r="J18" s="26" t="s">
        <v>23</v>
      </c>
      <c r="K18" s="26" t="s">
        <v>24</v>
      </c>
      <c r="L18" s="73"/>
      <c r="M18" s="73"/>
    </row>
    <row r="19" spans="1:15" x14ac:dyDescent="0.3">
      <c r="A19" s="92" t="s">
        <v>25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</row>
    <row r="20" spans="1:15" x14ac:dyDescent="0.3">
      <c r="A20" s="92" t="s">
        <v>26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</row>
    <row r="21" spans="1:15" ht="28.8" x14ac:dyDescent="0.3">
      <c r="A21" s="17">
        <v>1</v>
      </c>
      <c r="B21" s="18" t="s">
        <v>27</v>
      </c>
      <c r="C21" s="17">
        <v>1</v>
      </c>
      <c r="D21" s="12">
        <v>2</v>
      </c>
      <c r="E21" s="17">
        <v>0</v>
      </c>
      <c r="F21" s="12" t="s">
        <v>28</v>
      </c>
      <c r="G21" s="17" t="s">
        <v>29</v>
      </c>
      <c r="H21" s="17">
        <f t="shared" ref="H21:H22" si="0">I21+J21</f>
        <v>30</v>
      </c>
      <c r="I21" s="12">
        <v>30</v>
      </c>
      <c r="J21" s="12">
        <v>0</v>
      </c>
      <c r="K21" s="12">
        <v>1</v>
      </c>
      <c r="L21" s="17">
        <v>0</v>
      </c>
      <c r="M21" s="17">
        <v>0</v>
      </c>
    </row>
    <row r="22" spans="1:15" x14ac:dyDescent="0.3">
      <c r="A22" s="17">
        <v>2</v>
      </c>
      <c r="B22" s="38" t="s">
        <v>30</v>
      </c>
      <c r="C22" s="12">
        <v>1</v>
      </c>
      <c r="D22" s="12">
        <v>2</v>
      </c>
      <c r="E22" s="1">
        <v>2</v>
      </c>
      <c r="F22" s="12" t="s">
        <v>28</v>
      </c>
      <c r="G22" s="1" t="s">
        <v>29</v>
      </c>
      <c r="H22" s="1">
        <f t="shared" si="0"/>
        <v>30</v>
      </c>
      <c r="I22" s="12">
        <v>0</v>
      </c>
      <c r="J22" s="12">
        <v>30</v>
      </c>
      <c r="K22" s="12">
        <v>1</v>
      </c>
      <c r="L22" s="1">
        <v>0</v>
      </c>
      <c r="M22" s="1">
        <v>0</v>
      </c>
    </row>
    <row r="23" spans="1:15" x14ac:dyDescent="0.3">
      <c r="A23" s="63" t="s">
        <v>31</v>
      </c>
      <c r="B23" s="64"/>
      <c r="C23" s="65"/>
      <c r="D23" s="27">
        <f>SUM(D21:D22)</f>
        <v>4</v>
      </c>
      <c r="E23" s="27">
        <f>SUM(E21:E22)</f>
        <v>2</v>
      </c>
      <c r="F23" s="27" t="s">
        <v>32</v>
      </c>
      <c r="G23" s="27" t="s">
        <v>32</v>
      </c>
      <c r="H23" s="27">
        <f>SUM(I23:J23)</f>
        <v>60</v>
      </c>
      <c r="I23" s="27">
        <f>SUM(I21:I22)</f>
        <v>30</v>
      </c>
      <c r="J23" s="27">
        <f>SUM(J21:J22)</f>
        <v>30</v>
      </c>
      <c r="K23" s="27">
        <f>SUM(K21:K22)</f>
        <v>2</v>
      </c>
      <c r="L23" s="27">
        <f>SUM(L21:L22)</f>
        <v>0</v>
      </c>
      <c r="M23" s="27">
        <f>SUM(M21:M22)</f>
        <v>0</v>
      </c>
    </row>
    <row r="24" spans="1:15" x14ac:dyDescent="0.3">
      <c r="A24" s="69" t="s">
        <v>33</v>
      </c>
      <c r="B24" s="70"/>
      <c r="C24" s="71"/>
      <c r="D24" s="21" t="s">
        <v>32</v>
      </c>
      <c r="E24" s="17">
        <f>E23</f>
        <v>2</v>
      </c>
      <c r="F24" s="17" t="s">
        <v>32</v>
      </c>
      <c r="G24" s="17" t="s">
        <v>32</v>
      </c>
      <c r="H24" s="28">
        <f t="shared" ref="H24:H25" si="1">SUM(I24:J24)</f>
        <v>30</v>
      </c>
      <c r="I24" s="17">
        <v>0</v>
      </c>
      <c r="J24" s="28" cm="1">
        <f t="array" ref="J24">SUMPRODUCT(ROUND(IF(IF(J21:J22&gt;0,E21:E22/(J21:J22/H21:H22*D21:D22),0)*J21:J22&gt;J21:J22,J21:J22,IF(J21:J22&gt;0,E21:E22/(J21:J22/H21:H22*D21:D22),0)*J21:J22),0))</f>
        <v>30</v>
      </c>
      <c r="K24" s="28" cm="1">
        <f t="array" ref="K24">SUMPRODUCT(ROUND(IF(K21:K22&gt;0,E21:E22/D21:D22,0)*K21:K22,0))</f>
        <v>1</v>
      </c>
      <c r="L24" s="17">
        <f>SUMIF($E21:$E22,"&gt;0",L21:L22)</f>
        <v>0</v>
      </c>
      <c r="M24" s="17">
        <f>SUMIF($E21:$E22,"&gt;0",M21:M22)</f>
        <v>0</v>
      </c>
    </row>
    <row r="25" spans="1:15" x14ac:dyDescent="0.3">
      <c r="A25" s="69" t="s">
        <v>34</v>
      </c>
      <c r="B25" s="70"/>
      <c r="C25" s="71"/>
      <c r="D25" s="17">
        <f>SUMIF(G21:G22,"f",D21:D22)</f>
        <v>4</v>
      </c>
      <c r="E25" s="17">
        <f>SUMIF(G21:G22,"f",E21:E22)</f>
        <v>2</v>
      </c>
      <c r="F25" s="17" t="s">
        <v>32</v>
      </c>
      <c r="G25" s="17" t="s">
        <v>32</v>
      </c>
      <c r="H25" s="17">
        <f t="shared" si="1"/>
        <v>60</v>
      </c>
      <c r="I25" s="17">
        <f>SUMIF($G21:$G22,"f",I21:I22)</f>
        <v>30</v>
      </c>
      <c r="J25" s="17">
        <f>SUMIF($G21:$G22,"f",J21:J22)</f>
        <v>30</v>
      </c>
      <c r="K25" s="17">
        <f>SUMIF($G21:$G22,"f",K21:K22)</f>
        <v>2</v>
      </c>
      <c r="L25" s="17">
        <f>SUMIF($G21:$G22,"f",L21:L22)</f>
        <v>0</v>
      </c>
      <c r="M25" s="17">
        <f>SUMIF($G21:$G22,"f",M21:M22)</f>
        <v>0</v>
      </c>
    </row>
    <row r="26" spans="1:15" x14ac:dyDescent="0.3">
      <c r="A26" s="63" t="s">
        <v>35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24"/>
    </row>
    <row r="27" spans="1:15" x14ac:dyDescent="0.3">
      <c r="A27" s="17">
        <v>1</v>
      </c>
      <c r="B27" s="18" t="s">
        <v>36</v>
      </c>
      <c r="C27" s="17">
        <v>1</v>
      </c>
      <c r="D27" s="17">
        <v>3.5</v>
      </c>
      <c r="E27" s="17">
        <v>1.17</v>
      </c>
      <c r="F27" s="12" t="s">
        <v>37</v>
      </c>
      <c r="G27" s="17" t="s">
        <v>38</v>
      </c>
      <c r="H27" s="1">
        <f t="shared" ref="H27" si="2">I27+J27</f>
        <v>45</v>
      </c>
      <c r="I27" s="17">
        <v>15</v>
      </c>
      <c r="J27" s="17">
        <v>30</v>
      </c>
      <c r="K27" s="17">
        <v>4</v>
      </c>
      <c r="L27" s="17">
        <v>0</v>
      </c>
      <c r="M27" s="17">
        <v>0</v>
      </c>
    </row>
    <row r="28" spans="1:15" x14ac:dyDescent="0.3">
      <c r="A28" s="66" t="s">
        <v>31</v>
      </c>
      <c r="B28" s="67"/>
      <c r="C28" s="68"/>
      <c r="D28" s="27">
        <f>SUM(D27:D27)</f>
        <v>3.5</v>
      </c>
      <c r="E28" s="27">
        <f>SUM(E27:E27)</f>
        <v>1.17</v>
      </c>
      <c r="F28" s="27" t="s">
        <v>32</v>
      </c>
      <c r="G28" s="27" t="s">
        <v>32</v>
      </c>
      <c r="H28" s="27">
        <f>SUM(I28:J28)</f>
        <v>45</v>
      </c>
      <c r="I28" s="27">
        <f>SUM(I27:I27)</f>
        <v>15</v>
      </c>
      <c r="J28" s="27">
        <f>SUM(J27:J27)</f>
        <v>30</v>
      </c>
      <c r="K28" s="27">
        <f>SUM(K27:K27)</f>
        <v>4</v>
      </c>
      <c r="L28" s="27">
        <f>SUM(L27:L27)</f>
        <v>0</v>
      </c>
      <c r="M28" s="27">
        <f>SUM(M27:M27)</f>
        <v>0</v>
      </c>
    </row>
    <row r="29" spans="1:15" x14ac:dyDescent="0.3">
      <c r="A29" s="69" t="s">
        <v>33</v>
      </c>
      <c r="B29" s="70"/>
      <c r="C29" s="71"/>
      <c r="D29" s="21" t="s">
        <v>32</v>
      </c>
      <c r="E29" s="17">
        <f>E28</f>
        <v>1.17</v>
      </c>
      <c r="F29" s="17" t="s">
        <v>32</v>
      </c>
      <c r="G29" s="17" t="s">
        <v>32</v>
      </c>
      <c r="H29" s="28">
        <f t="shared" ref="H29:H30" si="3">SUM(I29:J29)</f>
        <v>15</v>
      </c>
      <c r="I29" s="17">
        <v>0</v>
      </c>
      <c r="J29" s="28">
        <f>SUMPRODUCT(ROUND(IF(IF(J27&gt;0,E27/(J27/H27*D27),0)*J27&gt;J27,J27,IF(J27&gt;0,E27/(J27/H27*D27),0)*J27),0))</f>
        <v>15</v>
      </c>
      <c r="K29" s="28">
        <f>SUMPRODUCT(ROUND(IF(K27&gt;0,E27/D27,0)*K27,0))</f>
        <v>1</v>
      </c>
      <c r="L29" s="17">
        <f>SUMIF($E27:$E27,"&gt;0",L27:L27)</f>
        <v>0</v>
      </c>
      <c r="M29" s="17">
        <f>SUMIF($E27:$E27,"&gt;0",M27:M27)</f>
        <v>0</v>
      </c>
      <c r="O29" s="39"/>
    </row>
    <row r="30" spans="1:15" x14ac:dyDescent="0.3">
      <c r="A30" s="69" t="s">
        <v>34</v>
      </c>
      <c r="B30" s="70"/>
      <c r="C30" s="71"/>
      <c r="D30" s="17">
        <f>SUMIF(G27:G27,"f",D27:D27)</f>
        <v>0</v>
      </c>
      <c r="E30" s="17">
        <f>SUMIF(G27:G27,"f",E27:E27)</f>
        <v>0</v>
      </c>
      <c r="F30" s="17" t="s">
        <v>32</v>
      </c>
      <c r="G30" s="17" t="s">
        <v>32</v>
      </c>
      <c r="H30" s="17">
        <f t="shared" si="3"/>
        <v>0</v>
      </c>
      <c r="I30" s="17">
        <f>SUMIF($G27:$G27,"f",I27:I27)</f>
        <v>0</v>
      </c>
      <c r="J30" s="17">
        <f>SUMIF($G27:$G27,"f",J27:J27)</f>
        <v>0</v>
      </c>
      <c r="K30" s="17">
        <f>SUMIF($G27:$G27,"f",K27:K27)</f>
        <v>0</v>
      </c>
      <c r="L30" s="17">
        <f>SUMIF($G27:$G27,"f",L27:L27)</f>
        <v>0</v>
      </c>
      <c r="M30" s="17">
        <f>SUMIF($G27:$G27,"f",M27:M27)</f>
        <v>0</v>
      </c>
    </row>
    <row r="31" spans="1:15" x14ac:dyDescent="0.3">
      <c r="A31" s="63" t="s">
        <v>39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24"/>
    </row>
    <row r="32" spans="1:15" x14ac:dyDescent="0.3">
      <c r="A32" s="17">
        <v>1</v>
      </c>
      <c r="B32" s="18" t="s">
        <v>40</v>
      </c>
      <c r="C32" s="17">
        <v>1</v>
      </c>
      <c r="D32" s="17">
        <v>1</v>
      </c>
      <c r="E32" s="17">
        <v>0</v>
      </c>
      <c r="F32" s="12" t="s">
        <v>28</v>
      </c>
      <c r="G32" s="12" t="s">
        <v>38</v>
      </c>
      <c r="H32" s="1">
        <f t="shared" ref="H32:H34" si="4">I32+J32</f>
        <v>15</v>
      </c>
      <c r="I32" s="12">
        <v>15</v>
      </c>
      <c r="J32" s="12">
        <v>0</v>
      </c>
      <c r="K32" s="12">
        <v>2</v>
      </c>
      <c r="L32" s="17">
        <v>0</v>
      </c>
      <c r="M32" s="17">
        <v>0</v>
      </c>
    </row>
    <row r="33" spans="1:13" x14ac:dyDescent="0.3">
      <c r="A33" s="17">
        <v>2</v>
      </c>
      <c r="B33" s="18" t="s">
        <v>41</v>
      </c>
      <c r="C33" s="17">
        <v>1</v>
      </c>
      <c r="D33" s="17">
        <v>3</v>
      </c>
      <c r="E33" s="17">
        <v>1</v>
      </c>
      <c r="F33" s="12" t="s">
        <v>28</v>
      </c>
      <c r="G33" s="12" t="s">
        <v>38</v>
      </c>
      <c r="H33" s="1">
        <f t="shared" si="4"/>
        <v>45</v>
      </c>
      <c r="I33" s="12">
        <v>15</v>
      </c>
      <c r="J33" s="12">
        <v>30</v>
      </c>
      <c r="K33" s="12">
        <v>2</v>
      </c>
      <c r="L33" s="17">
        <v>0</v>
      </c>
      <c r="M33" s="17">
        <v>0</v>
      </c>
    </row>
    <row r="34" spans="1:13" x14ac:dyDescent="0.3">
      <c r="A34" s="17">
        <v>3</v>
      </c>
      <c r="B34" s="18" t="s">
        <v>42</v>
      </c>
      <c r="C34" s="17">
        <v>1</v>
      </c>
      <c r="D34" s="17">
        <v>2</v>
      </c>
      <c r="E34" s="17">
        <v>2</v>
      </c>
      <c r="F34" s="12" t="s">
        <v>28</v>
      </c>
      <c r="G34" s="12" t="s">
        <v>29</v>
      </c>
      <c r="H34" s="1">
        <f t="shared" si="4"/>
        <v>30</v>
      </c>
      <c r="I34" s="12">
        <v>0</v>
      </c>
      <c r="J34" s="12">
        <v>30</v>
      </c>
      <c r="K34" s="12">
        <v>2</v>
      </c>
      <c r="L34" s="17">
        <v>0</v>
      </c>
      <c r="M34" s="17">
        <v>0</v>
      </c>
    </row>
    <row r="35" spans="1:13" x14ac:dyDescent="0.3">
      <c r="A35" s="63" t="s">
        <v>31</v>
      </c>
      <c r="B35" s="64"/>
      <c r="C35" s="65"/>
      <c r="D35" s="27">
        <f>SUM(D32:D34)</f>
        <v>6</v>
      </c>
      <c r="E35" s="27">
        <f>SUM(E32:E34)</f>
        <v>3</v>
      </c>
      <c r="F35" s="27" t="s">
        <v>32</v>
      </c>
      <c r="G35" s="27" t="s">
        <v>32</v>
      </c>
      <c r="H35" s="27">
        <f>SUM(I35:J35)</f>
        <v>90</v>
      </c>
      <c r="I35" s="27">
        <f>SUM(I32:I34)</f>
        <v>30</v>
      </c>
      <c r="J35" s="27">
        <f>SUM(J32:J34)</f>
        <v>60</v>
      </c>
      <c r="K35" s="27">
        <f>SUM(K32:K34)</f>
        <v>6</v>
      </c>
      <c r="L35" s="27">
        <f>SUM(L32:L34)</f>
        <v>0</v>
      </c>
      <c r="M35" s="27">
        <f>SUM(M32:M34)</f>
        <v>0</v>
      </c>
    </row>
    <row r="36" spans="1:13" x14ac:dyDescent="0.3">
      <c r="A36" s="69" t="s">
        <v>33</v>
      </c>
      <c r="B36" s="70"/>
      <c r="C36" s="71"/>
      <c r="D36" s="21" t="s">
        <v>32</v>
      </c>
      <c r="E36" s="17">
        <f>E35</f>
        <v>3</v>
      </c>
      <c r="F36" s="17" t="s">
        <v>32</v>
      </c>
      <c r="G36" s="17" t="s">
        <v>32</v>
      </c>
      <c r="H36" s="28">
        <f t="shared" ref="H36:H37" si="5">SUM(I36:J36)</f>
        <v>45</v>
      </c>
      <c r="I36" s="17">
        <v>0</v>
      </c>
      <c r="J36" s="28" cm="1">
        <f t="array" ref="J36">SUMPRODUCT(ROUND(IF(IF(J32:J34&gt;0,E32:E34/(J32:J34/H32:H34*D32:D34),0)*J32:J34&gt;J32:J34,J32:J34,IF(J32:J34&gt;0,E32:E34/(J32:J34/H32:H34*D32:D34),0)*J32:J34),0))</f>
        <v>45</v>
      </c>
      <c r="K36" s="28" cm="1">
        <f t="array" ref="K36">SUMPRODUCT(ROUND(IF(K32:K34&gt;0,E32:E34/D32:D34,0)*K32:K34,0))</f>
        <v>3</v>
      </c>
      <c r="L36" s="17">
        <f>SUMIF($E32:$E34,"&gt;0",L32:L34)</f>
        <v>0</v>
      </c>
      <c r="M36" s="17">
        <f>SUMIF($E32:$E34,"&gt;0",M32:M34)</f>
        <v>0</v>
      </c>
    </row>
    <row r="37" spans="1:13" x14ac:dyDescent="0.3">
      <c r="A37" s="69" t="s">
        <v>34</v>
      </c>
      <c r="B37" s="70"/>
      <c r="C37" s="71"/>
      <c r="D37" s="17">
        <f>SUMIF(G32:G34,"f",D32:D34)</f>
        <v>2</v>
      </c>
      <c r="E37" s="17">
        <f>SUMIF(G32:G34,"f",E32:E34)</f>
        <v>2</v>
      </c>
      <c r="F37" s="17" t="s">
        <v>32</v>
      </c>
      <c r="G37" s="17" t="s">
        <v>32</v>
      </c>
      <c r="H37" s="17">
        <f t="shared" si="5"/>
        <v>30</v>
      </c>
      <c r="I37" s="17">
        <f>SUMIF($G32:$G34,"f",I32:I34)</f>
        <v>0</v>
      </c>
      <c r="J37" s="17">
        <f>SUMIF($G32:$G34,"f",J32:J34)</f>
        <v>30</v>
      </c>
      <c r="K37" s="17">
        <f>SUMIF($G32:$G34,"f",K32:K34)</f>
        <v>2</v>
      </c>
      <c r="L37" s="17">
        <f>SUMIF($G32:$G34,"f",L32:L34)</f>
        <v>0</v>
      </c>
      <c r="M37" s="17">
        <f>SUMIF($G32:$G34,"f",M32:M34)</f>
        <v>0</v>
      </c>
    </row>
    <row r="38" spans="1:13" x14ac:dyDescent="0.3">
      <c r="A38" s="63" t="s">
        <v>43</v>
      </c>
      <c r="B38" s="64"/>
      <c r="C38" s="64"/>
      <c r="D38" s="64"/>
      <c r="E38" s="64"/>
      <c r="F38" s="64"/>
      <c r="G38" s="64"/>
      <c r="H38" s="64"/>
      <c r="I38" s="81"/>
      <c r="J38" s="81"/>
      <c r="K38" s="81"/>
      <c r="L38" s="64"/>
      <c r="M38" s="24"/>
    </row>
    <row r="39" spans="1:13" x14ac:dyDescent="0.3">
      <c r="A39" s="17">
        <v>1</v>
      </c>
      <c r="B39" s="38" t="s">
        <v>120</v>
      </c>
      <c r="C39" s="17">
        <v>1</v>
      </c>
      <c r="D39" s="17">
        <v>3</v>
      </c>
      <c r="E39" s="17">
        <v>2</v>
      </c>
      <c r="F39" s="12" t="s">
        <v>28</v>
      </c>
      <c r="G39" s="17" t="s">
        <v>29</v>
      </c>
      <c r="H39" s="1">
        <f t="shared" ref="H39" si="6">I39+J39</f>
        <v>45</v>
      </c>
      <c r="I39" s="17">
        <v>15</v>
      </c>
      <c r="J39" s="17">
        <v>30</v>
      </c>
      <c r="K39" s="17">
        <v>2</v>
      </c>
      <c r="L39" s="17">
        <v>0</v>
      </c>
      <c r="M39" s="17">
        <v>0</v>
      </c>
    </row>
    <row r="40" spans="1:13" x14ac:dyDescent="0.3">
      <c r="A40" s="17">
        <v>2</v>
      </c>
      <c r="B40" s="44" t="s">
        <v>121</v>
      </c>
      <c r="C40" s="17">
        <v>1</v>
      </c>
      <c r="D40" s="17">
        <v>3</v>
      </c>
      <c r="E40" s="17">
        <v>2</v>
      </c>
      <c r="F40" s="12" t="s">
        <v>28</v>
      </c>
      <c r="G40" s="17" t="s">
        <v>29</v>
      </c>
      <c r="H40" s="1">
        <f t="shared" ref="H40" si="7">I40+J40</f>
        <v>45</v>
      </c>
      <c r="I40" s="17">
        <v>15</v>
      </c>
      <c r="J40" s="17">
        <v>30</v>
      </c>
      <c r="K40" s="17">
        <v>2</v>
      </c>
      <c r="L40" s="17">
        <v>0</v>
      </c>
      <c r="M40" s="17">
        <v>0</v>
      </c>
    </row>
    <row r="41" spans="1:13" x14ac:dyDescent="0.3">
      <c r="A41" s="17">
        <v>3</v>
      </c>
      <c r="B41" s="47" t="s">
        <v>122</v>
      </c>
      <c r="C41" s="17">
        <v>1</v>
      </c>
      <c r="D41" s="17">
        <v>3</v>
      </c>
      <c r="E41" s="17">
        <v>2</v>
      </c>
      <c r="F41" s="12" t="s">
        <v>37</v>
      </c>
      <c r="G41" s="17" t="s">
        <v>29</v>
      </c>
      <c r="H41" s="1">
        <f t="shared" ref="H41" si="8">I41+J41</f>
        <v>45</v>
      </c>
      <c r="I41" s="17">
        <v>15</v>
      </c>
      <c r="J41" s="17">
        <v>30</v>
      </c>
      <c r="K41" s="17">
        <v>4</v>
      </c>
      <c r="L41" s="17">
        <v>0</v>
      </c>
      <c r="M41" s="17">
        <v>0</v>
      </c>
    </row>
    <row r="42" spans="1:13" x14ac:dyDescent="0.3">
      <c r="A42" s="66" t="s">
        <v>31</v>
      </c>
      <c r="B42" s="67"/>
      <c r="C42" s="68"/>
      <c r="D42" s="27">
        <f>SUM(D39:D41)</f>
        <v>9</v>
      </c>
      <c r="E42" s="27">
        <f>SUM(E39:E41)</f>
        <v>6</v>
      </c>
      <c r="F42" s="27" t="s">
        <v>32</v>
      </c>
      <c r="G42" s="27" t="s">
        <v>32</v>
      </c>
      <c r="H42" s="27">
        <f>SUM(I42:J42)</f>
        <v>135</v>
      </c>
      <c r="I42" s="27">
        <f>SUM(I39:I41)</f>
        <v>45</v>
      </c>
      <c r="J42" s="27">
        <f>SUM(J39:J41)</f>
        <v>90</v>
      </c>
      <c r="K42" s="27">
        <f>SUM(K39:K41)</f>
        <v>8</v>
      </c>
      <c r="L42" s="27">
        <f>SUM(L39:L41)</f>
        <v>0</v>
      </c>
      <c r="M42" s="27">
        <f>SUM(M39:M41)</f>
        <v>0</v>
      </c>
    </row>
    <row r="43" spans="1:13" x14ac:dyDescent="0.3">
      <c r="A43" s="69" t="s">
        <v>33</v>
      </c>
      <c r="B43" s="70"/>
      <c r="C43" s="71"/>
      <c r="D43" s="21" t="s">
        <v>32</v>
      </c>
      <c r="E43" s="17">
        <f>E42</f>
        <v>6</v>
      </c>
      <c r="F43" s="17" t="s">
        <v>32</v>
      </c>
      <c r="G43" s="17" t="s">
        <v>32</v>
      </c>
      <c r="H43" s="28">
        <f t="shared" ref="H43:H44" si="9">SUM(I43:J43)</f>
        <v>90</v>
      </c>
      <c r="I43" s="17">
        <v>0</v>
      </c>
      <c r="J43" s="28" cm="1">
        <f t="array" ref="J43">SUMPRODUCT(ROUND(IF(IF(J39:J41&gt;0,E39:E41/(J39:J41/H39:H41*D39:D41),0)*J39:J41&gt;J39:J41,J39:J41,IF(J39:J41&gt;0,E39:E41/(J39:J41/H39:H41*D39:D41),0)*J39:J41),0))</f>
        <v>90</v>
      </c>
      <c r="K43" s="28" cm="1">
        <f t="array" ref="K43">SUMPRODUCT(ROUND(IF(K39:K41&gt;0,E39:E41/D39:D41,0)*K39:K41,0))</f>
        <v>5</v>
      </c>
      <c r="L43" s="17">
        <f>SUMIF($E39:$E41,"&gt;0",L39:L41)</f>
        <v>0</v>
      </c>
      <c r="M43" s="17">
        <f>SUMIF($E39:$E41,"&gt;0",M39:M41)</f>
        <v>0</v>
      </c>
    </row>
    <row r="44" spans="1:13" x14ac:dyDescent="0.3">
      <c r="A44" s="69" t="s">
        <v>34</v>
      </c>
      <c r="B44" s="70"/>
      <c r="C44" s="71"/>
      <c r="D44" s="17">
        <f>SUMIF(G39:G41,"f",D39:D41)</f>
        <v>9</v>
      </c>
      <c r="E44" s="17">
        <f>SUMIF(G39:G41,"f",E39:E41)</f>
        <v>6</v>
      </c>
      <c r="F44" s="17" t="s">
        <v>32</v>
      </c>
      <c r="G44" s="17" t="s">
        <v>32</v>
      </c>
      <c r="H44" s="17">
        <f t="shared" si="9"/>
        <v>135</v>
      </c>
      <c r="I44" s="17">
        <f>SUMIF($G39:$G41,"f",I39:I41)</f>
        <v>45</v>
      </c>
      <c r="J44" s="17">
        <f>SUMIF($G39:$G41,"f",J39:J41)</f>
        <v>90</v>
      </c>
      <c r="K44" s="17">
        <f>SUMIF($G39:$G41,"f",K39:K41)</f>
        <v>8</v>
      </c>
      <c r="L44" s="17">
        <f>SUMIF($G39:$G41,"f",L39:L41)</f>
        <v>0</v>
      </c>
      <c r="M44" s="17">
        <f>SUMIF($G39:$G41,"f",M39:M41)</f>
        <v>0</v>
      </c>
    </row>
    <row r="45" spans="1:13" x14ac:dyDescent="0.3">
      <c r="A45" s="63" t="s">
        <v>47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24"/>
    </row>
    <row r="46" spans="1:13" x14ac:dyDescent="0.3">
      <c r="A46" s="1">
        <v>1</v>
      </c>
      <c r="B46" s="36" t="s">
        <v>48</v>
      </c>
      <c r="C46" s="1">
        <v>1</v>
      </c>
      <c r="D46" s="17">
        <v>6</v>
      </c>
      <c r="E46" s="1">
        <v>6</v>
      </c>
      <c r="F46" s="12" t="s">
        <v>28</v>
      </c>
      <c r="G46" s="1" t="s">
        <v>29</v>
      </c>
      <c r="H46" s="1">
        <f>I46+J46</f>
        <v>0</v>
      </c>
      <c r="I46" s="12">
        <v>0</v>
      </c>
      <c r="J46" s="12">
        <v>0</v>
      </c>
      <c r="K46" s="12">
        <v>0</v>
      </c>
      <c r="L46" s="1">
        <v>160</v>
      </c>
      <c r="M46" s="1">
        <v>0</v>
      </c>
    </row>
    <row r="47" spans="1:13" x14ac:dyDescent="0.3">
      <c r="A47" s="66" t="s">
        <v>31</v>
      </c>
      <c r="B47" s="67"/>
      <c r="C47" s="68"/>
      <c r="D47" s="27">
        <f>SUM(D46:D46)</f>
        <v>6</v>
      </c>
      <c r="E47" s="27">
        <f>SUM(E46:E46)</f>
        <v>6</v>
      </c>
      <c r="F47" s="27" t="s">
        <v>32</v>
      </c>
      <c r="G47" s="27" t="s">
        <v>32</v>
      </c>
      <c r="H47" s="27">
        <f>SUM(I47:J47)</f>
        <v>0</v>
      </c>
      <c r="I47" s="27">
        <f>SUM(I46:I46)</f>
        <v>0</v>
      </c>
      <c r="J47" s="27">
        <f>SUM(J46:J46)</f>
        <v>0</v>
      </c>
      <c r="K47" s="27">
        <f>SUM(K46:K46)</f>
        <v>0</v>
      </c>
      <c r="L47" s="27">
        <f>SUM(L46:L46)</f>
        <v>160</v>
      </c>
      <c r="M47" s="27">
        <f>SUM(M46:M46)</f>
        <v>0</v>
      </c>
    </row>
    <row r="48" spans="1:13" x14ac:dyDescent="0.3">
      <c r="A48" s="69" t="s">
        <v>33</v>
      </c>
      <c r="B48" s="70"/>
      <c r="C48" s="71"/>
      <c r="D48" s="21" t="s">
        <v>32</v>
      </c>
      <c r="E48" s="17">
        <f>E47</f>
        <v>6</v>
      </c>
      <c r="F48" s="17" t="s">
        <v>32</v>
      </c>
      <c r="G48" s="17" t="s">
        <v>32</v>
      </c>
      <c r="H48" s="28">
        <f t="shared" ref="H48:H49" si="10">SUM(I48:J48)</f>
        <v>0</v>
      </c>
      <c r="I48" s="17">
        <v>0</v>
      </c>
      <c r="J48" s="28">
        <f>SUMPRODUCT(ROUND(IF(IF(J46&gt;0,E46/(J46/H46*D46),0)*J46&gt;J46,J46,IF(J46&gt;0,E46/(J46/H46*D46),0)*J46),0))</f>
        <v>0</v>
      </c>
      <c r="K48" s="28">
        <f>SUMPRODUCT(ROUND(IF(K46&gt;0,E46/D46,0)*K46,0))</f>
        <v>0</v>
      </c>
      <c r="L48" s="17">
        <f>SUMIF($E46:$E46,"&gt;0",L46:L46)</f>
        <v>160</v>
      </c>
      <c r="M48" s="17">
        <f>SUMIF($E46:$E46,"&gt;0",M46:M46)</f>
        <v>0</v>
      </c>
    </row>
    <row r="49" spans="1:13" x14ac:dyDescent="0.3">
      <c r="A49" s="69" t="s">
        <v>34</v>
      </c>
      <c r="B49" s="70"/>
      <c r="C49" s="71"/>
      <c r="D49" s="17">
        <f>SUMIF(G46:G46,"f",D46:D46)</f>
        <v>6</v>
      </c>
      <c r="E49" s="17">
        <f>SUMIF(G46:G46,"f",E46:E46)</f>
        <v>6</v>
      </c>
      <c r="F49" s="17" t="s">
        <v>32</v>
      </c>
      <c r="G49" s="17" t="s">
        <v>32</v>
      </c>
      <c r="H49" s="17">
        <f t="shared" si="10"/>
        <v>0</v>
      </c>
      <c r="I49" s="17">
        <f>SUMIF($G46:$G46,"f",I46:I46)</f>
        <v>0</v>
      </c>
      <c r="J49" s="17">
        <f>SUMIF($G46:$G46,"f",J46:J46)</f>
        <v>0</v>
      </c>
      <c r="K49" s="17">
        <f>SUMIF($G46:$G46,"f",K46:K46)</f>
        <v>0</v>
      </c>
      <c r="L49" s="17">
        <f>SUMIF($G46:$G46,"f",L46:L46)</f>
        <v>160</v>
      </c>
      <c r="M49" s="17">
        <f>SUMIF($G46:$G46,"f",M46:M46)</f>
        <v>0</v>
      </c>
    </row>
    <row r="50" spans="1:13" x14ac:dyDescent="0.3">
      <c r="A50" s="63" t="s">
        <v>49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24"/>
    </row>
    <row r="51" spans="1:13" x14ac:dyDescent="0.3">
      <c r="A51" s="17">
        <v>1</v>
      </c>
      <c r="B51" s="38" t="s">
        <v>50</v>
      </c>
      <c r="C51" s="17">
        <v>1</v>
      </c>
      <c r="D51" s="12">
        <v>0.25</v>
      </c>
      <c r="E51" s="17">
        <v>0</v>
      </c>
      <c r="F51" s="50" t="s">
        <v>51</v>
      </c>
      <c r="G51" s="17" t="s">
        <v>38</v>
      </c>
      <c r="H51" s="17">
        <f>I51+J51</f>
        <v>2</v>
      </c>
      <c r="I51" s="12">
        <v>2</v>
      </c>
      <c r="J51" s="12">
        <v>0</v>
      </c>
      <c r="K51" s="12">
        <v>0</v>
      </c>
      <c r="L51" s="17">
        <v>0</v>
      </c>
      <c r="M51" s="17">
        <v>0</v>
      </c>
    </row>
    <row r="52" spans="1:13" x14ac:dyDescent="0.3">
      <c r="A52" s="17">
        <v>2</v>
      </c>
      <c r="B52" s="38" t="s">
        <v>52</v>
      </c>
      <c r="C52" s="17">
        <v>1</v>
      </c>
      <c r="D52" s="12">
        <v>0.5</v>
      </c>
      <c r="E52" s="17">
        <v>0</v>
      </c>
      <c r="F52" s="50" t="s">
        <v>51</v>
      </c>
      <c r="G52" s="17" t="s">
        <v>38</v>
      </c>
      <c r="H52" s="17">
        <f>I52+J52</f>
        <v>4</v>
      </c>
      <c r="I52" s="12">
        <v>4</v>
      </c>
      <c r="J52" s="12">
        <v>0</v>
      </c>
      <c r="K52" s="12">
        <v>0</v>
      </c>
      <c r="L52" s="17">
        <v>0</v>
      </c>
      <c r="M52" s="17">
        <v>0</v>
      </c>
    </row>
    <row r="53" spans="1:13" x14ac:dyDescent="0.3">
      <c r="A53" s="17">
        <v>3</v>
      </c>
      <c r="B53" s="38" t="s">
        <v>53</v>
      </c>
      <c r="C53" s="17">
        <v>1</v>
      </c>
      <c r="D53" s="12">
        <v>0.25</v>
      </c>
      <c r="E53" s="17">
        <v>0</v>
      </c>
      <c r="F53" s="50" t="s">
        <v>51</v>
      </c>
      <c r="G53" s="17" t="s">
        <v>38</v>
      </c>
      <c r="H53" s="17">
        <f>I53+J53</f>
        <v>2</v>
      </c>
      <c r="I53" s="12">
        <v>2</v>
      </c>
      <c r="J53" s="12">
        <v>0</v>
      </c>
      <c r="K53" s="12">
        <v>0</v>
      </c>
      <c r="L53" s="17">
        <v>0</v>
      </c>
      <c r="M53" s="17">
        <v>0</v>
      </c>
    </row>
    <row r="54" spans="1:13" ht="28.8" x14ac:dyDescent="0.3">
      <c r="A54" s="17">
        <v>4</v>
      </c>
      <c r="B54" s="36" t="s">
        <v>54</v>
      </c>
      <c r="C54" s="17">
        <v>1</v>
      </c>
      <c r="D54" s="12">
        <v>0.5</v>
      </c>
      <c r="E54" s="17">
        <v>0</v>
      </c>
      <c r="F54" s="50" t="s">
        <v>51</v>
      </c>
      <c r="G54" s="17" t="s">
        <v>38</v>
      </c>
      <c r="H54" s="17">
        <f>I54+J54</f>
        <v>4</v>
      </c>
      <c r="I54" s="12">
        <v>4</v>
      </c>
      <c r="J54" s="12">
        <v>0</v>
      </c>
      <c r="K54" s="12">
        <v>0</v>
      </c>
      <c r="L54" s="17">
        <v>0</v>
      </c>
      <c r="M54" s="17">
        <v>0</v>
      </c>
    </row>
    <row r="55" spans="1:13" x14ac:dyDescent="0.3">
      <c r="A55" s="63" t="s">
        <v>31</v>
      </c>
      <c r="B55" s="64"/>
      <c r="C55" s="65"/>
      <c r="D55" s="27">
        <f>SUM(D51:D54)</f>
        <v>1.5</v>
      </c>
      <c r="E55" s="27">
        <f>SUM(E51:E54)</f>
        <v>0</v>
      </c>
      <c r="F55" s="27" t="s">
        <v>32</v>
      </c>
      <c r="G55" s="27" t="s">
        <v>32</v>
      </c>
      <c r="H55" s="27">
        <f>SUM(I55:J55)</f>
        <v>12</v>
      </c>
      <c r="I55" s="27">
        <f>SUM(I51:I54)</f>
        <v>12</v>
      </c>
      <c r="J55" s="27">
        <f>SUM(J51:J54)</f>
        <v>0</v>
      </c>
      <c r="K55" s="27">
        <f>SUM(K51:K54)</f>
        <v>0</v>
      </c>
      <c r="L55" s="27">
        <f t="shared" ref="L55:M55" si="11">SUM(L51:L54)</f>
        <v>0</v>
      </c>
      <c r="M55" s="27">
        <f t="shared" si="11"/>
        <v>0</v>
      </c>
    </row>
    <row r="56" spans="1:13" x14ac:dyDescent="0.3">
      <c r="A56" s="69" t="s">
        <v>33</v>
      </c>
      <c r="B56" s="70"/>
      <c r="C56" s="71"/>
      <c r="D56" s="21" t="s">
        <v>32</v>
      </c>
      <c r="E56" s="17">
        <f>E55</f>
        <v>0</v>
      </c>
      <c r="F56" s="17" t="s">
        <v>32</v>
      </c>
      <c r="G56" s="17" t="s">
        <v>32</v>
      </c>
      <c r="H56" s="28">
        <f>SUM(I56:J56)</f>
        <v>0</v>
      </c>
      <c r="I56" s="17">
        <v>0</v>
      </c>
      <c r="J56" s="28" cm="1">
        <f t="array" ref="J56">SUMPRODUCT(ROUND(IF(IF(J51:J54&gt;0,E51:E54/(J51:J54/H51:H54*D51:D54),0)*J51:J54&gt;J51:J54,J51:J54,IF(J51:J54&gt;0,E51:E54/(J51:J54/H51:H54*D51:D54),0)*J51:J54),0))</f>
        <v>0</v>
      </c>
      <c r="K56" s="28" cm="1">
        <f t="array" ref="K56">SUMPRODUCT(ROUND(IF(K51:K54&gt;0,E51:E54/D51:D54,0)*K51:K54,0))</f>
        <v>0</v>
      </c>
      <c r="L56" s="17">
        <f>SUMIF($E51:$E54,"&gt;0",L51:L54)</f>
        <v>0</v>
      </c>
      <c r="M56" s="17">
        <f>SUMIF($E51:$E54,"&gt;0",M51:M54)</f>
        <v>0</v>
      </c>
    </row>
    <row r="57" spans="1:13" x14ac:dyDescent="0.3">
      <c r="A57" s="69" t="s">
        <v>34</v>
      </c>
      <c r="B57" s="70"/>
      <c r="C57" s="71"/>
      <c r="D57" s="17">
        <f>SUMIF(G51:G54,"f",D51:D54)</f>
        <v>0</v>
      </c>
      <c r="E57" s="17">
        <f>SUMIF(G51:G54,"f",E51:E54)</f>
        <v>0</v>
      </c>
      <c r="F57" s="17" t="s">
        <v>32</v>
      </c>
      <c r="G57" s="17" t="s">
        <v>32</v>
      </c>
      <c r="H57" s="17">
        <f t="shared" ref="H57" si="12">SUM(I57:J57)</f>
        <v>0</v>
      </c>
      <c r="I57" s="17">
        <f>SUMIF($G51:$G54,"f",I51:I54)</f>
        <v>0</v>
      </c>
      <c r="J57" s="17">
        <f>SUMIF($G51:$G54,"f",J51:J54)</f>
        <v>0</v>
      </c>
      <c r="K57" s="17">
        <f>SUMIF($G51:$G54,"f",K51:K54)</f>
        <v>0</v>
      </c>
      <c r="L57" s="17">
        <f>SUMIF($G51:$G54,"f",L51:L54)</f>
        <v>0</v>
      </c>
      <c r="M57" s="17">
        <f>SUMIF($G51:$G54,"f",M51:M54)</f>
        <v>0</v>
      </c>
    </row>
    <row r="58" spans="1:13" x14ac:dyDescent="0.3">
      <c r="A58" s="63" t="s">
        <v>55</v>
      </c>
      <c r="B58" s="64"/>
      <c r="C58" s="65"/>
      <c r="D58" s="27">
        <f>D23+D28+D35+D42+D47+D55</f>
        <v>30</v>
      </c>
      <c r="E58" s="27">
        <f>E23+E28+E35+E42+E47+E55</f>
        <v>18.170000000000002</v>
      </c>
      <c r="F58" s="27" t="s">
        <v>32</v>
      </c>
      <c r="G58" s="27" t="s">
        <v>32</v>
      </c>
      <c r="H58" s="27">
        <f t="shared" ref="H58:M58" si="13">H23+H28+H35+H42+H47+H55</f>
        <v>342</v>
      </c>
      <c r="I58" s="27">
        <f t="shared" si="13"/>
        <v>132</v>
      </c>
      <c r="J58" s="27">
        <f t="shared" si="13"/>
        <v>210</v>
      </c>
      <c r="K58" s="27">
        <f t="shared" si="13"/>
        <v>20</v>
      </c>
      <c r="L58" s="27">
        <f t="shared" si="13"/>
        <v>160</v>
      </c>
      <c r="M58" s="27">
        <f t="shared" si="13"/>
        <v>0</v>
      </c>
    </row>
    <row r="59" spans="1:13" x14ac:dyDescent="0.3">
      <c r="A59" s="24"/>
      <c r="B59" s="24"/>
      <c r="C59" s="24"/>
    </row>
    <row r="60" spans="1:13" x14ac:dyDescent="0.3">
      <c r="A60" s="24" t="s">
        <v>56</v>
      </c>
    </row>
    <row r="61" spans="1:13" ht="72" customHeight="1" x14ac:dyDescent="0.3">
      <c r="A61" s="76" t="s">
        <v>11</v>
      </c>
      <c r="B61" s="76" t="s">
        <v>12</v>
      </c>
      <c r="C61" s="72" t="s">
        <v>13</v>
      </c>
      <c r="D61" s="72" t="s">
        <v>14</v>
      </c>
      <c r="E61" s="74" t="s">
        <v>15</v>
      </c>
      <c r="F61" s="72" t="s">
        <v>16</v>
      </c>
      <c r="G61" s="74" t="s">
        <v>17</v>
      </c>
      <c r="H61" s="78" t="s">
        <v>18</v>
      </c>
      <c r="I61" s="79"/>
      <c r="J61" s="79"/>
      <c r="K61" s="80"/>
      <c r="L61" s="72" t="s">
        <v>19</v>
      </c>
      <c r="M61" s="72" t="s">
        <v>20</v>
      </c>
    </row>
    <row r="62" spans="1:13" ht="72" customHeight="1" x14ac:dyDescent="0.3">
      <c r="A62" s="77"/>
      <c r="B62" s="77"/>
      <c r="C62" s="73"/>
      <c r="D62" s="73"/>
      <c r="E62" s="75"/>
      <c r="F62" s="73"/>
      <c r="G62" s="75"/>
      <c r="H62" s="25" t="s">
        <v>21</v>
      </c>
      <c r="I62" s="26" t="s">
        <v>22</v>
      </c>
      <c r="J62" s="26" t="s">
        <v>23</v>
      </c>
      <c r="K62" s="26" t="s">
        <v>24</v>
      </c>
      <c r="L62" s="73"/>
      <c r="M62" s="73"/>
    </row>
    <row r="63" spans="1:13" x14ac:dyDescent="0.3">
      <c r="A63" s="84" t="s">
        <v>25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</row>
    <row r="64" spans="1:13" x14ac:dyDescent="0.3">
      <c r="A64" s="95" t="s">
        <v>26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</row>
    <row r="65" spans="1:13" ht="28.8" x14ac:dyDescent="0.3">
      <c r="A65" s="17">
        <v>1</v>
      </c>
      <c r="B65" s="18" t="s">
        <v>57</v>
      </c>
      <c r="C65" s="12">
        <v>2</v>
      </c>
      <c r="D65" s="12">
        <v>2</v>
      </c>
      <c r="E65" s="17">
        <v>0</v>
      </c>
      <c r="F65" s="12" t="s">
        <v>28</v>
      </c>
      <c r="G65" s="17" t="s">
        <v>29</v>
      </c>
      <c r="H65" s="17">
        <f t="shared" ref="H65" si="14">I65+J65</f>
        <v>30</v>
      </c>
      <c r="I65" s="12">
        <v>30</v>
      </c>
      <c r="J65" s="12">
        <v>0</v>
      </c>
      <c r="K65" s="12">
        <v>1</v>
      </c>
      <c r="L65" s="17">
        <v>0</v>
      </c>
      <c r="M65" s="17">
        <v>0</v>
      </c>
    </row>
    <row r="66" spans="1:13" x14ac:dyDescent="0.3">
      <c r="A66" s="66" t="s">
        <v>31</v>
      </c>
      <c r="B66" s="67"/>
      <c r="C66" s="68"/>
      <c r="D66" s="27">
        <f>SUM(D65:D65)</f>
        <v>2</v>
      </c>
      <c r="E66" s="27">
        <f>SUM(E65:E65)</f>
        <v>0</v>
      </c>
      <c r="F66" s="27" t="s">
        <v>32</v>
      </c>
      <c r="G66" s="27" t="s">
        <v>32</v>
      </c>
      <c r="H66" s="27">
        <f>SUM(I66:J66)</f>
        <v>30</v>
      </c>
      <c r="I66" s="27">
        <f>SUM(I65:I65)</f>
        <v>30</v>
      </c>
      <c r="J66" s="27">
        <f>SUM(J65:J65)</f>
        <v>0</v>
      </c>
      <c r="K66" s="27">
        <f>SUM(K65:K65)</f>
        <v>1</v>
      </c>
      <c r="L66" s="27">
        <f>SUM(L65:L65)</f>
        <v>0</v>
      </c>
      <c r="M66" s="27">
        <f>SUM(M65:M65)</f>
        <v>0</v>
      </c>
    </row>
    <row r="67" spans="1:13" x14ac:dyDescent="0.3">
      <c r="A67" s="69" t="s">
        <v>33</v>
      </c>
      <c r="B67" s="70"/>
      <c r="C67" s="71"/>
      <c r="D67" s="21" t="s">
        <v>32</v>
      </c>
      <c r="E67" s="17">
        <f>E66</f>
        <v>0</v>
      </c>
      <c r="F67" s="17" t="s">
        <v>32</v>
      </c>
      <c r="G67" s="17" t="s">
        <v>32</v>
      </c>
      <c r="H67" s="28">
        <f t="shared" ref="H67:H68" si="15">SUM(I67:J67)</f>
        <v>0</v>
      </c>
      <c r="I67" s="17">
        <v>0</v>
      </c>
      <c r="J67" s="28" cm="1">
        <f t="array" ref="J67">SUMPRODUCT(ROUND(IF(IF(J65:J65&gt;0,E65:E65/(J65:J65/H65:H65*D65:D65),0)*J65:J65&gt;J65:J65,J65:J65,IF(J65:J65&gt;0,E65:E65/(J65:J65/H65:H65*D65:D65),0)*J65:J65),0))</f>
        <v>0</v>
      </c>
      <c r="K67" s="28">
        <f>SUMPRODUCT(ROUND(IF(K65&gt;0,E65/D65,0)*K65,0))</f>
        <v>0</v>
      </c>
      <c r="L67" s="17">
        <f>SUMIF($E65:$E65,"&gt;0",L65:L65)</f>
        <v>0</v>
      </c>
      <c r="M67" s="17">
        <f>SUMIF($E65:$E65,"&gt;0",M65:M65)</f>
        <v>0</v>
      </c>
    </row>
    <row r="68" spans="1:13" x14ac:dyDescent="0.3">
      <c r="A68" s="69" t="s">
        <v>34</v>
      </c>
      <c r="B68" s="70"/>
      <c r="C68" s="71"/>
      <c r="D68" s="17">
        <f>SUMIF(G65:G65,"f",D65:D65)</f>
        <v>2</v>
      </c>
      <c r="E68" s="17">
        <f>SUMIF(G65:G65,"f",E65:E65)</f>
        <v>0</v>
      </c>
      <c r="F68" s="17" t="s">
        <v>32</v>
      </c>
      <c r="G68" s="17" t="s">
        <v>32</v>
      </c>
      <c r="H68" s="17">
        <f t="shared" si="15"/>
        <v>30</v>
      </c>
      <c r="I68" s="17">
        <f>SUMIF($G65:$G65,"f",I65:I65)</f>
        <v>30</v>
      </c>
      <c r="J68" s="17">
        <f>SUMIF($G65:$G65,"f",J65:J65)</f>
        <v>0</v>
      </c>
      <c r="K68" s="17">
        <f>SUMIF($G65:$G65,"f",K65:K65)</f>
        <v>1</v>
      </c>
      <c r="L68" s="17">
        <f>SUMIF($G65:$G65,"f",L65:L65)</f>
        <v>0</v>
      </c>
      <c r="M68" s="17">
        <f>SUMIF($G65:$G65,"f",M65:M65)</f>
        <v>0</v>
      </c>
    </row>
    <row r="69" spans="1:13" x14ac:dyDescent="0.3">
      <c r="A69" s="63" t="s">
        <v>39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24"/>
    </row>
    <row r="70" spans="1:13" x14ac:dyDescent="0.3">
      <c r="A70" s="17">
        <v>1</v>
      </c>
      <c r="B70" s="18" t="s">
        <v>58</v>
      </c>
      <c r="C70" s="43">
        <v>2</v>
      </c>
      <c r="D70" s="43">
        <v>2</v>
      </c>
      <c r="E70" s="17">
        <v>0</v>
      </c>
      <c r="F70" s="12" t="s">
        <v>28</v>
      </c>
      <c r="G70" s="12" t="s">
        <v>38</v>
      </c>
      <c r="H70" s="17">
        <f t="shared" ref="H70:H73" si="16">I70+J70</f>
        <v>30</v>
      </c>
      <c r="I70" s="12">
        <v>30</v>
      </c>
      <c r="J70" s="12">
        <v>0</v>
      </c>
      <c r="K70" s="12">
        <v>2</v>
      </c>
      <c r="L70" s="17">
        <v>0</v>
      </c>
      <c r="M70" s="17">
        <v>0</v>
      </c>
    </row>
    <row r="71" spans="1:13" x14ac:dyDescent="0.3">
      <c r="A71" s="17">
        <v>2</v>
      </c>
      <c r="B71" s="18" t="s">
        <v>59</v>
      </c>
      <c r="C71" s="42">
        <v>2</v>
      </c>
      <c r="D71" s="42">
        <v>2</v>
      </c>
      <c r="E71" s="17">
        <v>2</v>
      </c>
      <c r="F71" s="12" t="s">
        <v>28</v>
      </c>
      <c r="G71" s="12" t="s">
        <v>29</v>
      </c>
      <c r="H71" s="17">
        <f t="shared" si="16"/>
        <v>30</v>
      </c>
      <c r="I71" s="12">
        <v>0</v>
      </c>
      <c r="J71" s="12">
        <v>30</v>
      </c>
      <c r="K71" s="12">
        <v>2</v>
      </c>
      <c r="L71" s="17">
        <v>0</v>
      </c>
      <c r="M71" s="17">
        <v>0</v>
      </c>
    </row>
    <row r="72" spans="1:13" x14ac:dyDescent="0.3">
      <c r="A72" s="17">
        <v>3</v>
      </c>
      <c r="B72" s="18" t="s">
        <v>60</v>
      </c>
      <c r="C72" s="43">
        <v>2</v>
      </c>
      <c r="D72" s="43">
        <v>4</v>
      </c>
      <c r="E72" s="17">
        <v>2.4</v>
      </c>
      <c r="F72" s="12" t="s">
        <v>28</v>
      </c>
      <c r="G72" s="12" t="s">
        <v>38</v>
      </c>
      <c r="H72" s="17">
        <f t="shared" si="16"/>
        <v>50</v>
      </c>
      <c r="I72" s="12">
        <v>20</v>
      </c>
      <c r="J72" s="12">
        <v>30</v>
      </c>
      <c r="K72" s="12">
        <v>2</v>
      </c>
      <c r="L72" s="17">
        <v>0</v>
      </c>
      <c r="M72" s="17">
        <v>0</v>
      </c>
    </row>
    <row r="73" spans="1:13" x14ac:dyDescent="0.3">
      <c r="A73" s="17">
        <v>4</v>
      </c>
      <c r="B73" s="18" t="s">
        <v>61</v>
      </c>
      <c r="C73" s="43">
        <v>2</v>
      </c>
      <c r="D73" s="43">
        <v>4</v>
      </c>
      <c r="E73" s="17">
        <v>2.4</v>
      </c>
      <c r="F73" s="17" t="s">
        <v>37</v>
      </c>
      <c r="G73" s="12" t="s">
        <v>38</v>
      </c>
      <c r="H73" s="17">
        <f t="shared" si="16"/>
        <v>50</v>
      </c>
      <c r="I73" s="12">
        <v>20</v>
      </c>
      <c r="J73" s="12">
        <v>30</v>
      </c>
      <c r="K73" s="12">
        <v>4</v>
      </c>
      <c r="L73" s="17">
        <v>0</v>
      </c>
      <c r="M73" s="17">
        <v>0</v>
      </c>
    </row>
    <row r="74" spans="1:13" x14ac:dyDescent="0.3">
      <c r="A74" s="63" t="s">
        <v>31</v>
      </c>
      <c r="B74" s="64"/>
      <c r="C74" s="65"/>
      <c r="D74" s="27">
        <f>SUM(D70:D73)</f>
        <v>12</v>
      </c>
      <c r="E74" s="27">
        <f>SUM(E70:E73)</f>
        <v>6.8000000000000007</v>
      </c>
      <c r="F74" s="27" t="s">
        <v>32</v>
      </c>
      <c r="G74" s="27" t="s">
        <v>32</v>
      </c>
      <c r="H74" s="27">
        <f>SUM(I74:J74)</f>
        <v>160</v>
      </c>
      <c r="I74" s="27">
        <f>SUM(I70:I73)</f>
        <v>70</v>
      </c>
      <c r="J74" s="27">
        <f>SUM(J70:J73)</f>
        <v>90</v>
      </c>
      <c r="K74" s="27">
        <f>SUM(K70:K73)</f>
        <v>10</v>
      </c>
      <c r="L74" s="27">
        <f>SUM(L70:L73)</f>
        <v>0</v>
      </c>
      <c r="M74" s="27">
        <f>SUM(M70:M73)</f>
        <v>0</v>
      </c>
    </row>
    <row r="75" spans="1:13" x14ac:dyDescent="0.3">
      <c r="A75" s="69" t="s">
        <v>33</v>
      </c>
      <c r="B75" s="70"/>
      <c r="C75" s="71"/>
      <c r="D75" s="21" t="s">
        <v>32</v>
      </c>
      <c r="E75" s="17">
        <f>E74</f>
        <v>6.8000000000000007</v>
      </c>
      <c r="F75" s="17" t="s">
        <v>32</v>
      </c>
      <c r="G75" s="17" t="s">
        <v>32</v>
      </c>
      <c r="H75" s="28">
        <f t="shared" ref="H75:H76" si="17">SUM(I75:J75)</f>
        <v>90</v>
      </c>
      <c r="I75" s="17">
        <v>0</v>
      </c>
      <c r="J75" s="28" cm="1">
        <f t="array" ref="J75">SUMPRODUCT(ROUND(IF(IF(J70:J73&gt;0,E70:E73/(J70:J73/H70:H73*D70:D73),0)*J70:J73&gt;J70:J73,J70:J73,IF(J70:J73&gt;0,E70:E73/(J70:J73/H70:H73*D70:D73),0)*J70:J73),0))</f>
        <v>90</v>
      </c>
      <c r="K75" s="28" cm="1">
        <f t="array" ref="K75">SUMPRODUCT(ROUND(IF(K70:K73&gt;0,E70:E73/D70:D73,0)*K70:K73,0))</f>
        <v>5</v>
      </c>
      <c r="L75" s="17">
        <f>SUMIF($E70:$E73,"&gt;0",L70:L73)</f>
        <v>0</v>
      </c>
      <c r="M75" s="17">
        <f>SUMIF($E70:$E73,"&gt;0",M70:M73)</f>
        <v>0</v>
      </c>
    </row>
    <row r="76" spans="1:13" x14ac:dyDescent="0.3">
      <c r="A76" s="69" t="s">
        <v>34</v>
      </c>
      <c r="B76" s="70"/>
      <c r="C76" s="71"/>
      <c r="D76" s="17">
        <f>SUMIF(G70:G73,"f",D70:D73)</f>
        <v>2</v>
      </c>
      <c r="E76" s="17">
        <f>SUMIF(G70:G73,"f",E70:E73)</f>
        <v>2</v>
      </c>
      <c r="F76" s="17" t="s">
        <v>32</v>
      </c>
      <c r="G76" s="17" t="s">
        <v>32</v>
      </c>
      <c r="H76" s="17">
        <f t="shared" si="17"/>
        <v>30</v>
      </c>
      <c r="I76" s="17">
        <f>SUMIF($G70:$G73,"f",I70:I73)</f>
        <v>0</v>
      </c>
      <c r="J76" s="17">
        <f>SUMIF($G70:$G73,"f",J70:J73)</f>
        <v>30</v>
      </c>
      <c r="K76" s="17">
        <f>SUMIF($G70:$G73,"f",K70:K73)</f>
        <v>2</v>
      </c>
      <c r="L76" s="17">
        <f>SUMIF($G70:$G73,"f",L70:L73)</f>
        <v>0</v>
      </c>
      <c r="M76" s="17">
        <f>SUMIF($G70:$G73,"f",M70:M73)</f>
        <v>0</v>
      </c>
    </row>
    <row r="77" spans="1:13" x14ac:dyDescent="0.3">
      <c r="A77" s="63" t="s">
        <v>43</v>
      </c>
      <c r="B77" s="64"/>
      <c r="C77" s="64"/>
      <c r="D77" s="64"/>
      <c r="E77" s="64"/>
      <c r="F77" s="64"/>
      <c r="G77" s="64"/>
      <c r="H77" s="64"/>
      <c r="I77" s="81"/>
      <c r="J77" s="81"/>
      <c r="K77" s="81"/>
      <c r="L77" s="64"/>
      <c r="M77" s="24"/>
    </row>
    <row r="78" spans="1:13" x14ac:dyDescent="0.3">
      <c r="A78" s="17">
        <v>1</v>
      </c>
      <c r="B78" s="38" t="s">
        <v>123</v>
      </c>
      <c r="C78" s="17">
        <v>2</v>
      </c>
      <c r="D78" s="17">
        <v>4.5</v>
      </c>
      <c r="E78" s="17">
        <v>2.25</v>
      </c>
      <c r="F78" s="12" t="s">
        <v>37</v>
      </c>
      <c r="G78" s="17" t="s">
        <v>29</v>
      </c>
      <c r="H78" s="17">
        <f t="shared" ref="H78" si="18">I78+J78</f>
        <v>60</v>
      </c>
      <c r="I78" s="17">
        <v>30</v>
      </c>
      <c r="J78" s="17">
        <v>30</v>
      </c>
      <c r="K78" s="17">
        <v>4</v>
      </c>
      <c r="L78" s="17">
        <v>0</v>
      </c>
      <c r="M78" s="17">
        <v>0</v>
      </c>
    </row>
    <row r="79" spans="1:13" ht="28.8" x14ac:dyDescent="0.3">
      <c r="A79" s="17">
        <v>2</v>
      </c>
      <c r="B79" s="36" t="s">
        <v>124</v>
      </c>
      <c r="C79" s="17">
        <v>2</v>
      </c>
      <c r="D79" s="17">
        <v>3</v>
      </c>
      <c r="E79" s="17">
        <v>2</v>
      </c>
      <c r="F79" s="12" t="s">
        <v>28</v>
      </c>
      <c r="G79" s="17" t="s">
        <v>29</v>
      </c>
      <c r="H79" s="17">
        <f t="shared" ref="H79" si="19">I79+J79</f>
        <v>45</v>
      </c>
      <c r="I79" s="12">
        <v>15</v>
      </c>
      <c r="J79" s="12">
        <v>30</v>
      </c>
      <c r="K79" s="12">
        <v>2</v>
      </c>
      <c r="L79" s="17">
        <v>0</v>
      </c>
      <c r="M79" s="17">
        <v>0</v>
      </c>
    </row>
    <row r="80" spans="1:13" x14ac:dyDescent="0.3">
      <c r="A80" s="17">
        <v>3</v>
      </c>
      <c r="B80" s="36" t="s">
        <v>125</v>
      </c>
      <c r="C80" s="17">
        <v>2</v>
      </c>
      <c r="D80" s="17">
        <v>2</v>
      </c>
      <c r="E80" s="17">
        <v>2</v>
      </c>
      <c r="F80" s="12" t="s">
        <v>28</v>
      </c>
      <c r="G80" s="17" t="s">
        <v>29</v>
      </c>
      <c r="H80" s="17">
        <f t="shared" ref="H80:H81" si="20">I80+J80</f>
        <v>30</v>
      </c>
      <c r="I80" s="17">
        <v>0</v>
      </c>
      <c r="J80" s="17">
        <v>30</v>
      </c>
      <c r="K80" s="17">
        <v>2</v>
      </c>
      <c r="L80" s="17">
        <v>0</v>
      </c>
      <c r="M80" s="17">
        <v>0</v>
      </c>
    </row>
    <row r="81" spans="1:13" x14ac:dyDescent="0.3">
      <c r="A81" s="17">
        <v>4</v>
      </c>
      <c r="B81" s="48" t="s">
        <v>126</v>
      </c>
      <c r="C81" s="17">
        <v>2</v>
      </c>
      <c r="D81" s="17">
        <v>3</v>
      </c>
      <c r="E81" s="17">
        <v>2</v>
      </c>
      <c r="F81" s="12" t="s">
        <v>37</v>
      </c>
      <c r="G81" s="17" t="s">
        <v>29</v>
      </c>
      <c r="H81" s="17">
        <f t="shared" si="20"/>
        <v>45</v>
      </c>
      <c r="I81" s="17">
        <v>15</v>
      </c>
      <c r="J81" s="17">
        <v>30</v>
      </c>
      <c r="K81" s="17">
        <v>4</v>
      </c>
      <c r="L81" s="17">
        <v>0</v>
      </c>
      <c r="M81" s="17">
        <v>0</v>
      </c>
    </row>
    <row r="82" spans="1:13" x14ac:dyDescent="0.3">
      <c r="A82" s="17">
        <v>5</v>
      </c>
      <c r="B82" s="36" t="s">
        <v>73</v>
      </c>
      <c r="C82" s="17">
        <v>2</v>
      </c>
      <c r="D82" s="17">
        <v>3</v>
      </c>
      <c r="E82" s="17">
        <v>2</v>
      </c>
      <c r="F82" s="12" t="s">
        <v>28</v>
      </c>
      <c r="G82" s="17" t="s">
        <v>29</v>
      </c>
      <c r="H82" s="17">
        <f t="shared" ref="H82" si="21">I82+J82</f>
        <v>45</v>
      </c>
      <c r="I82" s="17">
        <v>15</v>
      </c>
      <c r="J82" s="17">
        <v>30</v>
      </c>
      <c r="K82" s="17">
        <v>2</v>
      </c>
      <c r="L82" s="17">
        <v>0</v>
      </c>
      <c r="M82" s="17">
        <v>0</v>
      </c>
    </row>
    <row r="83" spans="1:13" x14ac:dyDescent="0.3">
      <c r="A83" s="66" t="s">
        <v>31</v>
      </c>
      <c r="B83" s="67"/>
      <c r="C83" s="68"/>
      <c r="D83" s="27">
        <f>SUM(D78:D82)</f>
        <v>15.5</v>
      </c>
      <c r="E83" s="27">
        <f>SUM(E78:E82)</f>
        <v>10.25</v>
      </c>
      <c r="F83" s="27" t="s">
        <v>32</v>
      </c>
      <c r="G83" s="27" t="s">
        <v>32</v>
      </c>
      <c r="H83" s="27">
        <f>SUM(I83:J83)</f>
        <v>225</v>
      </c>
      <c r="I83" s="27">
        <f>SUM(I78:I82)</f>
        <v>75</v>
      </c>
      <c r="J83" s="27">
        <f>SUM(J78:J82)</f>
        <v>150</v>
      </c>
      <c r="K83" s="27">
        <f>SUM(K78:K82)</f>
        <v>14</v>
      </c>
      <c r="L83" s="27">
        <f>SUM(L78:L82)</f>
        <v>0</v>
      </c>
      <c r="M83" s="27">
        <f>SUM(M78:M82)</f>
        <v>0</v>
      </c>
    </row>
    <row r="84" spans="1:13" x14ac:dyDescent="0.3">
      <c r="A84" s="69" t="s">
        <v>33</v>
      </c>
      <c r="B84" s="70"/>
      <c r="C84" s="71"/>
      <c r="D84" s="21" t="s">
        <v>32</v>
      </c>
      <c r="E84" s="17">
        <f>E83</f>
        <v>10.25</v>
      </c>
      <c r="F84" s="17" t="s">
        <v>32</v>
      </c>
      <c r="G84" s="17" t="s">
        <v>32</v>
      </c>
      <c r="H84" s="28">
        <f t="shared" ref="H84:H85" si="22">SUM(I84:J84)</f>
        <v>150</v>
      </c>
      <c r="I84" s="17">
        <v>0</v>
      </c>
      <c r="J84" s="28" cm="1">
        <f t="array" ref="J84">SUMPRODUCT(ROUND(IF(IF(J78:J82&gt;0,E78:E82/(J78:J82/H78:H82*D78:D82),0)*J78:J82&gt;J78:J82,J78:J82,IF(J78:J82&gt;0,E78:E82/(J78:J82/H78:H82*D78:D82),0)*J78:J82),0))</f>
        <v>150</v>
      </c>
      <c r="K84" s="28" cm="1">
        <f t="array" ref="K84">SUMPRODUCT(ROUND(IF(K78:K82&gt;0,E78:E82/D78:D82,0)*K78:K82,0))</f>
        <v>9</v>
      </c>
      <c r="L84" s="17">
        <f>SUMIF($E78:$E82,"&gt;0",L78:L82)</f>
        <v>0</v>
      </c>
      <c r="M84" s="17">
        <f>SUMIF($E78:$E82,"&gt;0",M78:M82)</f>
        <v>0</v>
      </c>
    </row>
    <row r="85" spans="1:13" x14ac:dyDescent="0.3">
      <c r="A85" s="69" t="s">
        <v>34</v>
      </c>
      <c r="B85" s="70"/>
      <c r="C85" s="71"/>
      <c r="D85" s="17">
        <f>SUMIF(G78:G82,"f",D78:D82)</f>
        <v>15.5</v>
      </c>
      <c r="E85" s="17">
        <f>SUMIF(G78:G82,"f",E78:E82)</f>
        <v>10.25</v>
      </c>
      <c r="F85" s="17" t="s">
        <v>32</v>
      </c>
      <c r="G85" s="17" t="s">
        <v>32</v>
      </c>
      <c r="H85" s="17">
        <f t="shared" si="22"/>
        <v>225</v>
      </c>
      <c r="I85" s="17">
        <f>SUMIF($G78:$G82,"f",I78:I82)</f>
        <v>75</v>
      </c>
      <c r="J85" s="17">
        <f>SUMIF($G78:$G82,"f",J78:J82)</f>
        <v>150</v>
      </c>
      <c r="K85" s="17">
        <f>SUMIF($G78:$G82,"f",K78:K82)</f>
        <v>14</v>
      </c>
      <c r="L85" s="17">
        <f>SUMIF($G78:$G82,"f",L78:L82)</f>
        <v>0</v>
      </c>
      <c r="M85" s="17">
        <f>SUMIF($G78:$G82,"f",M78:M82)</f>
        <v>0</v>
      </c>
    </row>
    <row r="86" spans="1:13" x14ac:dyDescent="0.3">
      <c r="A86" s="63" t="s">
        <v>49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17"/>
    </row>
    <row r="87" spans="1:13" x14ac:dyDescent="0.3">
      <c r="A87" s="17">
        <v>1</v>
      </c>
      <c r="B87" s="48" t="s">
        <v>67</v>
      </c>
      <c r="C87" s="12">
        <v>2</v>
      </c>
      <c r="D87" s="12">
        <v>0.5</v>
      </c>
      <c r="E87" s="17">
        <v>0</v>
      </c>
      <c r="F87" s="17" t="s">
        <v>51</v>
      </c>
      <c r="G87" s="17" t="s">
        <v>38</v>
      </c>
      <c r="H87" s="17">
        <f t="shared" ref="H87" si="23">I87+J87</f>
        <v>4</v>
      </c>
      <c r="I87" s="12">
        <v>4</v>
      </c>
      <c r="J87" s="12">
        <v>0</v>
      </c>
      <c r="K87" s="12">
        <v>0</v>
      </c>
      <c r="L87" s="17">
        <v>0</v>
      </c>
      <c r="M87" s="17">
        <v>0</v>
      </c>
    </row>
    <row r="88" spans="1:13" x14ac:dyDescent="0.3">
      <c r="A88" s="63" t="s">
        <v>31</v>
      </c>
      <c r="B88" s="64"/>
      <c r="C88" s="65"/>
      <c r="D88" s="27">
        <f>SUM(D87:D87)</f>
        <v>0.5</v>
      </c>
      <c r="E88" s="27">
        <f>SUM(E87:E87)</f>
        <v>0</v>
      </c>
      <c r="F88" s="27" t="s">
        <v>32</v>
      </c>
      <c r="G88" s="27" t="s">
        <v>32</v>
      </c>
      <c r="H88" s="27">
        <f>SUM(I88:J88)</f>
        <v>4</v>
      </c>
      <c r="I88" s="27">
        <f>SUM(I87:I87)</f>
        <v>4</v>
      </c>
      <c r="J88" s="27">
        <f>SUM(J87:J87)</f>
        <v>0</v>
      </c>
      <c r="K88" s="27">
        <f>SUM(K87:K87)</f>
        <v>0</v>
      </c>
      <c r="L88" s="27">
        <f>SUM(L87:L87)</f>
        <v>0</v>
      </c>
      <c r="M88" s="27">
        <f>SUM(M87:M87)</f>
        <v>0</v>
      </c>
    </row>
    <row r="89" spans="1:13" x14ac:dyDescent="0.3">
      <c r="A89" s="69" t="s">
        <v>33</v>
      </c>
      <c r="B89" s="70"/>
      <c r="C89" s="71"/>
      <c r="D89" s="21" t="s">
        <v>32</v>
      </c>
      <c r="E89" s="17">
        <f>E88</f>
        <v>0</v>
      </c>
      <c r="F89" s="17" t="s">
        <v>32</v>
      </c>
      <c r="G89" s="17" t="s">
        <v>32</v>
      </c>
      <c r="H89" s="28">
        <f>SUM(I89:J89)</f>
        <v>0</v>
      </c>
      <c r="I89" s="17">
        <v>0</v>
      </c>
      <c r="J89" s="28" cm="1">
        <f t="array" ref="J89">SUMPRODUCT(ROUND(IF(IF(J87:J87&gt;0,E87:E87/(J87:J87/H87:H87*D87:D87),0)*J87:J87&gt;J87:J87,J87:J87,IF(J87:J87&gt;0,E87:E87/(J87:J87/H87:H87*D87:D87),0)*J87:J87),0))</f>
        <v>0</v>
      </c>
      <c r="K89" s="28">
        <f>SUMPRODUCT(ROUND(IF(K87&gt;0,E87/D87,0)*K87,0))</f>
        <v>0</v>
      </c>
      <c r="L89" s="17">
        <f>SUMIF($E87:$E87,"&gt;0",L87:L87)</f>
        <v>0</v>
      </c>
      <c r="M89" s="17">
        <f>SUMIF($E87:$E87,"&gt;0",M87:M87)</f>
        <v>0</v>
      </c>
    </row>
    <row r="90" spans="1:13" x14ac:dyDescent="0.3">
      <c r="A90" s="69" t="s">
        <v>34</v>
      </c>
      <c r="B90" s="70"/>
      <c r="C90" s="71"/>
      <c r="D90" s="17">
        <f>SUMIF(G87:G87,"f",D87:D87)</f>
        <v>0</v>
      </c>
      <c r="E90" s="17">
        <f>SUMIF(G87:G87,"f",E87:E87)</f>
        <v>0</v>
      </c>
      <c r="F90" s="17" t="s">
        <v>32</v>
      </c>
      <c r="G90" s="17" t="s">
        <v>32</v>
      </c>
      <c r="H90" s="17">
        <f t="shared" ref="H90" si="24">SUM(I90:J90)</f>
        <v>0</v>
      </c>
      <c r="I90" s="17">
        <f>SUMIF($G87:$G87,"f",I87:I87)</f>
        <v>0</v>
      </c>
      <c r="J90" s="17">
        <f>SUMIF($G87:$G87,"f",J87:J87)</f>
        <v>0</v>
      </c>
      <c r="K90" s="17">
        <f>SUMIF($G87:$G87,"f",K87:K87)</f>
        <v>0</v>
      </c>
      <c r="L90" s="17">
        <f>SUMIF($G87:$G87,"f",L87:L87)</f>
        <v>0</v>
      </c>
      <c r="M90" s="17">
        <f>SUMIF($G87:$G87,"f",M87:M87)</f>
        <v>0</v>
      </c>
    </row>
    <row r="91" spans="1:13" x14ac:dyDescent="0.3">
      <c r="A91" s="63" t="s">
        <v>68</v>
      </c>
      <c r="B91" s="64"/>
      <c r="C91" s="65"/>
      <c r="D91" s="27">
        <f>D66+D74+D83+D88</f>
        <v>30</v>
      </c>
      <c r="E91" s="27">
        <f>E66+E74+E83+E88</f>
        <v>17.05</v>
      </c>
      <c r="F91" s="27" t="s">
        <v>32</v>
      </c>
      <c r="G91" s="27" t="s">
        <v>32</v>
      </c>
      <c r="H91" s="27">
        <f t="shared" ref="H91:M91" si="25">H66+H74+H83+H88</f>
        <v>419</v>
      </c>
      <c r="I91" s="27">
        <f t="shared" si="25"/>
        <v>179</v>
      </c>
      <c r="J91" s="27">
        <f t="shared" si="25"/>
        <v>240</v>
      </c>
      <c r="K91" s="27">
        <f t="shared" si="25"/>
        <v>25</v>
      </c>
      <c r="L91" s="27">
        <f t="shared" si="25"/>
        <v>0</v>
      </c>
      <c r="M91" s="27">
        <f t="shared" si="25"/>
        <v>0</v>
      </c>
    </row>
    <row r="92" spans="1:13" x14ac:dyDescent="0.3">
      <c r="A92" s="63" t="s">
        <v>69</v>
      </c>
      <c r="B92" s="64"/>
      <c r="C92" s="65"/>
      <c r="D92" s="27">
        <f>D58+D91</f>
        <v>60</v>
      </c>
      <c r="E92" s="27">
        <f>E58+E91</f>
        <v>35.22</v>
      </c>
      <c r="F92" s="27" t="s">
        <v>32</v>
      </c>
      <c r="G92" s="27" t="s">
        <v>32</v>
      </c>
      <c r="H92" s="27">
        <f t="shared" ref="H92:M92" si="26">H58+H91</f>
        <v>761</v>
      </c>
      <c r="I92" s="27">
        <f t="shared" si="26"/>
        <v>311</v>
      </c>
      <c r="J92" s="27">
        <f t="shared" si="26"/>
        <v>450</v>
      </c>
      <c r="K92" s="27">
        <f t="shared" si="26"/>
        <v>45</v>
      </c>
      <c r="L92" s="27">
        <f t="shared" si="26"/>
        <v>160</v>
      </c>
      <c r="M92" s="27">
        <f t="shared" si="26"/>
        <v>0</v>
      </c>
    </row>
    <row r="93" spans="1:13" x14ac:dyDescent="0.3">
      <c r="A93" s="24"/>
      <c r="B93" s="24"/>
      <c r="C93" s="24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13" x14ac:dyDescent="0.3">
      <c r="A94" s="24" t="s">
        <v>70</v>
      </c>
    </row>
    <row r="95" spans="1:13" ht="72" customHeight="1" x14ac:dyDescent="0.3">
      <c r="A95" s="76" t="s">
        <v>11</v>
      </c>
      <c r="B95" s="76" t="s">
        <v>12</v>
      </c>
      <c r="C95" s="72" t="s">
        <v>13</v>
      </c>
      <c r="D95" s="72" t="s">
        <v>14</v>
      </c>
      <c r="E95" s="74" t="s">
        <v>15</v>
      </c>
      <c r="F95" s="72" t="s">
        <v>16</v>
      </c>
      <c r="G95" s="74" t="s">
        <v>17</v>
      </c>
      <c r="H95" s="78" t="s">
        <v>18</v>
      </c>
      <c r="I95" s="79"/>
      <c r="J95" s="79"/>
      <c r="K95" s="80"/>
      <c r="L95" s="72" t="s">
        <v>19</v>
      </c>
      <c r="M95" s="72" t="s">
        <v>20</v>
      </c>
    </row>
    <row r="96" spans="1:13" ht="72" customHeight="1" x14ac:dyDescent="0.3">
      <c r="A96" s="77"/>
      <c r="B96" s="77"/>
      <c r="C96" s="73"/>
      <c r="D96" s="73"/>
      <c r="E96" s="75"/>
      <c r="F96" s="73"/>
      <c r="G96" s="75"/>
      <c r="H96" s="25" t="s">
        <v>21</v>
      </c>
      <c r="I96" s="26" t="s">
        <v>22</v>
      </c>
      <c r="J96" s="26" t="s">
        <v>23</v>
      </c>
      <c r="K96" s="26" t="s">
        <v>24</v>
      </c>
      <c r="L96" s="73"/>
      <c r="M96" s="73"/>
    </row>
    <row r="97" spans="1:13" x14ac:dyDescent="0.3">
      <c r="A97" s="84" t="s">
        <v>25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</row>
    <row r="98" spans="1:13" x14ac:dyDescent="0.3">
      <c r="A98" s="63" t="s">
        <v>39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24"/>
    </row>
    <row r="99" spans="1:13" x14ac:dyDescent="0.3">
      <c r="A99" s="17">
        <v>1</v>
      </c>
      <c r="B99" s="37" t="s">
        <v>20</v>
      </c>
      <c r="C99" s="17">
        <v>3</v>
      </c>
      <c r="D99" s="17">
        <v>20</v>
      </c>
      <c r="E99" s="17">
        <v>10</v>
      </c>
      <c r="F99" s="12" t="s">
        <v>28</v>
      </c>
      <c r="G99" s="12" t="s">
        <v>29</v>
      </c>
      <c r="H99" s="17">
        <f t="shared" ref="H99:H101" si="27">I99+J99</f>
        <v>0</v>
      </c>
      <c r="I99" s="12">
        <v>0</v>
      </c>
      <c r="J99" s="12">
        <v>0</v>
      </c>
      <c r="K99" s="12">
        <v>0</v>
      </c>
      <c r="L99" s="17">
        <v>0</v>
      </c>
      <c r="M99" s="17">
        <v>200</v>
      </c>
    </row>
    <row r="100" spans="1:13" x14ac:dyDescent="0.3">
      <c r="A100" s="17">
        <v>2</v>
      </c>
      <c r="B100" s="37" t="s">
        <v>71</v>
      </c>
      <c r="C100" s="17">
        <v>3</v>
      </c>
      <c r="D100" s="17">
        <v>2</v>
      </c>
      <c r="E100" s="17">
        <v>0</v>
      </c>
      <c r="F100" s="12" t="s">
        <v>28</v>
      </c>
      <c r="G100" s="12" t="s">
        <v>29</v>
      </c>
      <c r="H100" s="17">
        <f t="shared" si="27"/>
        <v>30</v>
      </c>
      <c r="I100" s="12">
        <v>30</v>
      </c>
      <c r="J100" s="12">
        <v>0</v>
      </c>
      <c r="K100" s="12">
        <v>2</v>
      </c>
      <c r="L100" s="17">
        <v>0</v>
      </c>
      <c r="M100" s="17">
        <v>0</v>
      </c>
    </row>
    <row r="101" spans="1:13" x14ac:dyDescent="0.3">
      <c r="A101" s="17">
        <v>3</v>
      </c>
      <c r="B101" s="18" t="s">
        <v>72</v>
      </c>
      <c r="C101" s="17">
        <v>3</v>
      </c>
      <c r="D101" s="17">
        <v>2</v>
      </c>
      <c r="E101" s="17">
        <v>2</v>
      </c>
      <c r="F101" s="12" t="s">
        <v>28</v>
      </c>
      <c r="G101" s="12" t="s">
        <v>29</v>
      </c>
      <c r="H101" s="17">
        <f t="shared" si="27"/>
        <v>30</v>
      </c>
      <c r="I101" s="12">
        <v>0</v>
      </c>
      <c r="J101" s="12">
        <v>30</v>
      </c>
      <c r="K101" s="12">
        <v>2</v>
      </c>
      <c r="L101" s="17">
        <v>0</v>
      </c>
      <c r="M101" s="17">
        <v>0</v>
      </c>
    </row>
    <row r="102" spans="1:13" x14ac:dyDescent="0.3">
      <c r="A102" s="63" t="s">
        <v>31</v>
      </c>
      <c r="B102" s="64"/>
      <c r="C102" s="65"/>
      <c r="D102" s="27">
        <f>SUM(D99:D101)</f>
        <v>24</v>
      </c>
      <c r="E102" s="27">
        <f>SUM(E99:E101)</f>
        <v>12</v>
      </c>
      <c r="F102" s="27" t="s">
        <v>32</v>
      </c>
      <c r="G102" s="27" t="s">
        <v>32</v>
      </c>
      <c r="H102" s="27">
        <f>SUM(I102:J102)</f>
        <v>60</v>
      </c>
      <c r="I102" s="27">
        <f>SUM(I99:I101)</f>
        <v>30</v>
      </c>
      <c r="J102" s="27">
        <f>SUM(J99:J101)</f>
        <v>30</v>
      </c>
      <c r="K102" s="27">
        <f>SUM(K99:K101)</f>
        <v>4</v>
      </c>
      <c r="L102" s="27">
        <f>SUM(L99:L101)</f>
        <v>0</v>
      </c>
      <c r="M102" s="27">
        <f>SUM(M99:M101)</f>
        <v>200</v>
      </c>
    </row>
    <row r="103" spans="1:13" x14ac:dyDescent="0.3">
      <c r="A103" s="69" t="s">
        <v>33</v>
      </c>
      <c r="B103" s="70"/>
      <c r="C103" s="71"/>
      <c r="D103" s="21" t="s">
        <v>32</v>
      </c>
      <c r="E103" s="17">
        <f>E102</f>
        <v>12</v>
      </c>
      <c r="F103" s="17" t="s">
        <v>32</v>
      </c>
      <c r="G103" s="17" t="s">
        <v>32</v>
      </c>
      <c r="H103" s="28">
        <f t="shared" ref="H103:H104" si="28">SUM(I103:J103)</f>
        <v>30</v>
      </c>
      <c r="I103" s="17">
        <v>0</v>
      </c>
      <c r="J103" s="28" cm="1">
        <f t="array" ref="J103">SUMPRODUCT(ROUND(IF(IF(J99:J101&gt;0,E99:E101/(J99:J101/H99:H101*D99:D101),0)*J99:J101&gt;J99:J101,J99:J101,IF(J99:J101&gt;0,E99:E101/(J99:J101/H99:H101*D99:D101),0)*J99:J101),0))</f>
        <v>30</v>
      </c>
      <c r="K103" s="28" cm="1">
        <f t="array" ref="K103">SUMPRODUCT(ROUND(IF(K99:K101&gt;0,E99:E101/D99:D101,0)*K99:K101,0))</f>
        <v>2</v>
      </c>
      <c r="L103" s="17">
        <f>SUMIF($E99:$E101,"&gt;0",L99:L101)</f>
        <v>0</v>
      </c>
      <c r="M103" s="17">
        <f>SUMIF($E99:$E101,"&gt;0",M99:M101)</f>
        <v>200</v>
      </c>
    </row>
    <row r="104" spans="1:13" x14ac:dyDescent="0.3">
      <c r="A104" s="69" t="s">
        <v>34</v>
      </c>
      <c r="B104" s="70"/>
      <c r="C104" s="71"/>
      <c r="D104" s="17">
        <f>SUMIF(G99:G101,"f",D99:D101)</f>
        <v>24</v>
      </c>
      <c r="E104" s="17">
        <f>SUMIF(G99:G101,"f",E99:E101)</f>
        <v>12</v>
      </c>
      <c r="F104" s="17" t="s">
        <v>32</v>
      </c>
      <c r="G104" s="17" t="s">
        <v>32</v>
      </c>
      <c r="H104" s="17">
        <f t="shared" si="28"/>
        <v>60</v>
      </c>
      <c r="I104" s="17">
        <f>SUMIF($G99:$G101,"f",I99:I101)</f>
        <v>30</v>
      </c>
      <c r="J104" s="17">
        <f>SUMIF($G99:$G101,"f",J99:J101)</f>
        <v>30</v>
      </c>
      <c r="K104" s="17">
        <f>SUMIF($G99:$G101,"f",K99:K101)</f>
        <v>4</v>
      </c>
      <c r="L104" s="17">
        <f>SUMIF($G99:$G101,"f",L99:L101)</f>
        <v>0</v>
      </c>
      <c r="M104" s="17">
        <f>SUMIF($G99:$G101,"f",M99:M101)</f>
        <v>200</v>
      </c>
    </row>
    <row r="105" spans="1:13" x14ac:dyDescent="0.3">
      <c r="A105" s="63" t="s">
        <v>43</v>
      </c>
      <c r="B105" s="64"/>
      <c r="C105" s="64"/>
      <c r="D105" s="64"/>
      <c r="E105" s="64"/>
      <c r="F105" s="64"/>
      <c r="G105" s="64"/>
      <c r="H105" s="64"/>
      <c r="I105" s="81"/>
      <c r="J105" s="81"/>
      <c r="K105" s="81"/>
      <c r="L105" s="64"/>
      <c r="M105" s="24"/>
    </row>
    <row r="106" spans="1:13" x14ac:dyDescent="0.3">
      <c r="A106" s="17">
        <v>1</v>
      </c>
      <c r="B106" s="45" t="s">
        <v>127</v>
      </c>
      <c r="C106" s="17">
        <v>3</v>
      </c>
      <c r="D106" s="17">
        <v>3</v>
      </c>
      <c r="E106" s="17">
        <v>2</v>
      </c>
      <c r="F106" s="12" t="s">
        <v>28</v>
      </c>
      <c r="G106" s="17" t="s">
        <v>29</v>
      </c>
      <c r="H106" s="17">
        <f t="shared" ref="H106" si="29">I106+J106</f>
        <v>45</v>
      </c>
      <c r="I106" s="12">
        <v>15</v>
      </c>
      <c r="J106" s="12">
        <v>30</v>
      </c>
      <c r="K106" s="12">
        <v>2</v>
      </c>
      <c r="L106" s="17">
        <v>0</v>
      </c>
      <c r="M106" s="17">
        <v>0</v>
      </c>
    </row>
    <row r="107" spans="1:13" x14ac:dyDescent="0.3">
      <c r="A107" s="17">
        <v>2</v>
      </c>
      <c r="B107" s="18" t="s">
        <v>128</v>
      </c>
      <c r="C107" s="17">
        <v>3</v>
      </c>
      <c r="D107" s="17">
        <v>3</v>
      </c>
      <c r="E107" s="17">
        <v>2</v>
      </c>
      <c r="F107" s="12" t="s">
        <v>37</v>
      </c>
      <c r="G107" s="17" t="s">
        <v>29</v>
      </c>
      <c r="H107" s="17">
        <f t="shared" ref="H107" si="30">I107+J107</f>
        <v>45</v>
      </c>
      <c r="I107" s="12">
        <v>15</v>
      </c>
      <c r="J107" s="12">
        <v>30</v>
      </c>
      <c r="K107" s="12">
        <v>4</v>
      </c>
      <c r="L107" s="17">
        <v>0</v>
      </c>
      <c r="M107" s="17">
        <v>0</v>
      </c>
    </row>
    <row r="108" spans="1:13" x14ac:dyDescent="0.3">
      <c r="A108" s="66" t="s">
        <v>31</v>
      </c>
      <c r="B108" s="67"/>
      <c r="C108" s="68"/>
      <c r="D108" s="27">
        <f>SUM(D106:D107)</f>
        <v>6</v>
      </c>
      <c r="E108" s="27">
        <f>SUM(E106:E107)</f>
        <v>4</v>
      </c>
      <c r="F108" s="27" t="s">
        <v>32</v>
      </c>
      <c r="G108" s="27" t="s">
        <v>32</v>
      </c>
      <c r="H108" s="27">
        <f>SUM(I108:J108)</f>
        <v>90</v>
      </c>
      <c r="I108" s="27">
        <f>SUM(I106:I107)</f>
        <v>30</v>
      </c>
      <c r="J108" s="27">
        <f>SUM(J106:J107)</f>
        <v>60</v>
      </c>
      <c r="K108" s="27">
        <f>SUM(K106:K107)</f>
        <v>6</v>
      </c>
      <c r="L108" s="27">
        <f>SUM(L106:L107)</f>
        <v>0</v>
      </c>
      <c r="M108" s="27">
        <f>SUM(M106:M107)</f>
        <v>0</v>
      </c>
    </row>
    <row r="109" spans="1:13" x14ac:dyDescent="0.3">
      <c r="A109" s="69" t="s">
        <v>33</v>
      </c>
      <c r="B109" s="70"/>
      <c r="C109" s="71"/>
      <c r="D109" s="21" t="s">
        <v>32</v>
      </c>
      <c r="E109" s="17">
        <f>E108</f>
        <v>4</v>
      </c>
      <c r="F109" s="17" t="s">
        <v>32</v>
      </c>
      <c r="G109" s="17" t="s">
        <v>32</v>
      </c>
      <c r="H109" s="28">
        <f t="shared" ref="H109:H110" si="31">SUM(I109:J109)</f>
        <v>60</v>
      </c>
      <c r="I109" s="17">
        <v>0</v>
      </c>
      <c r="J109" s="28" cm="1">
        <f t="array" ref="J109">SUMPRODUCT(ROUND(IF(IF(J106:J107&gt;0,E106:E107/(J106:J107/H106:H107*D106:D107),0)*J106:J107&gt;J106:J107,J106:J107,IF(J106:J107&gt;0,E106:E107/(J106:J107/H106:H107*D106:D107),0)*J106:J107),0))</f>
        <v>60</v>
      </c>
      <c r="K109" s="28" cm="1">
        <f t="array" ref="K109">SUMPRODUCT(ROUND(IF(K106:K107&gt;0,E106:E107/D106:D107,0)*K106:K107,0))</f>
        <v>4</v>
      </c>
      <c r="L109" s="17">
        <f>SUMIF($E106:$E107,"&gt;0",L106:L107)</f>
        <v>0</v>
      </c>
      <c r="M109" s="17">
        <f>SUMIF($E106:$E107,"&gt;0",M106:M107)</f>
        <v>0</v>
      </c>
    </row>
    <row r="110" spans="1:13" x14ac:dyDescent="0.3">
      <c r="A110" s="69" t="s">
        <v>34</v>
      </c>
      <c r="B110" s="70"/>
      <c r="C110" s="71"/>
      <c r="D110" s="17">
        <f>SUMIF(G106:G107,"f",D106:D107)</f>
        <v>6</v>
      </c>
      <c r="E110" s="17">
        <f>SUMIF(G106:G107,"f",E106:E107)</f>
        <v>4</v>
      </c>
      <c r="F110" s="17" t="s">
        <v>32</v>
      </c>
      <c r="G110" s="17" t="s">
        <v>32</v>
      </c>
      <c r="H110" s="17">
        <f t="shared" si="31"/>
        <v>90</v>
      </c>
      <c r="I110" s="17">
        <f>SUMIF($G106:$G107,"f",I106:I107)</f>
        <v>30</v>
      </c>
      <c r="J110" s="17">
        <f>SUMIF($G106:$G107,"f",J106:J107)</f>
        <v>60</v>
      </c>
      <c r="K110" s="17">
        <f>SUMIF($G106:$G107,"f",K106:K107)</f>
        <v>6</v>
      </c>
      <c r="L110" s="17">
        <f>SUMIF($G106:$G107,"f",L106:L107)</f>
        <v>0</v>
      </c>
      <c r="M110" s="17">
        <f>SUMIF($G106:$G107,"f",M106:M107)</f>
        <v>0</v>
      </c>
    </row>
    <row r="111" spans="1:13" x14ac:dyDescent="0.3">
      <c r="A111" s="63" t="s">
        <v>75</v>
      </c>
      <c r="B111" s="64"/>
      <c r="C111" s="65"/>
      <c r="D111" s="27">
        <f>D102+D108</f>
        <v>30</v>
      </c>
      <c r="E111" s="27">
        <f>E102+E108</f>
        <v>16</v>
      </c>
      <c r="F111" s="27" t="s">
        <v>32</v>
      </c>
      <c r="G111" s="27" t="s">
        <v>32</v>
      </c>
      <c r="H111" s="27">
        <f t="shared" ref="H111:M111" si="32">H102+H108</f>
        <v>150</v>
      </c>
      <c r="I111" s="27">
        <f t="shared" si="32"/>
        <v>60</v>
      </c>
      <c r="J111" s="27">
        <f t="shared" si="32"/>
        <v>90</v>
      </c>
      <c r="K111" s="27">
        <f t="shared" si="32"/>
        <v>10</v>
      </c>
      <c r="L111" s="27">
        <f t="shared" si="32"/>
        <v>0</v>
      </c>
      <c r="M111" s="27">
        <f t="shared" si="32"/>
        <v>200</v>
      </c>
    </row>
    <row r="112" spans="1:13" x14ac:dyDescent="0.3">
      <c r="A112" s="63" t="s">
        <v>76</v>
      </c>
      <c r="B112" s="64"/>
      <c r="C112" s="65"/>
      <c r="D112" s="27">
        <f>D111</f>
        <v>30</v>
      </c>
      <c r="E112" s="27">
        <f>E111</f>
        <v>16</v>
      </c>
      <c r="F112" s="27" t="s">
        <v>32</v>
      </c>
      <c r="G112" s="27" t="s">
        <v>32</v>
      </c>
      <c r="H112" s="27">
        <f t="shared" ref="H112:M112" si="33">H111</f>
        <v>150</v>
      </c>
      <c r="I112" s="27">
        <f t="shared" si="33"/>
        <v>60</v>
      </c>
      <c r="J112" s="27">
        <f t="shared" si="33"/>
        <v>90</v>
      </c>
      <c r="K112" s="27">
        <f t="shared" si="33"/>
        <v>10</v>
      </c>
      <c r="L112" s="27">
        <f t="shared" si="33"/>
        <v>0</v>
      </c>
      <c r="M112" s="27">
        <f t="shared" si="33"/>
        <v>200</v>
      </c>
    </row>
    <row r="114" spans="1:14" x14ac:dyDescent="0.3">
      <c r="A114" s="24"/>
      <c r="B114" s="24"/>
      <c r="C114" s="24"/>
      <c r="D114" s="22"/>
      <c r="E114" s="22"/>
      <c r="F114" s="22"/>
      <c r="G114" s="22"/>
      <c r="H114" s="22"/>
      <c r="I114" s="22"/>
      <c r="J114" s="22"/>
      <c r="K114" s="22"/>
      <c r="L114" s="22"/>
      <c r="M114" s="22"/>
    </row>
    <row r="115" spans="1:14" s="21" customFormat="1" x14ac:dyDescent="0.3">
      <c r="N115" s="20"/>
    </row>
    <row r="116" spans="1:14" x14ac:dyDescent="0.3">
      <c r="A116" s="4" t="s">
        <v>11</v>
      </c>
      <c r="B116" s="40" t="s">
        <v>77</v>
      </c>
    </row>
    <row r="117" spans="1:14" ht="28.95" customHeight="1" x14ac:dyDescent="0.3">
      <c r="A117" s="27" t="s">
        <v>78</v>
      </c>
      <c r="B117" s="41" t="s">
        <v>79</v>
      </c>
    </row>
    <row r="118" spans="1:14" x14ac:dyDescent="0.3">
      <c r="A118" s="17">
        <v>1</v>
      </c>
      <c r="B118" s="44" t="s">
        <v>80</v>
      </c>
    </row>
    <row r="119" spans="1:14" x14ac:dyDescent="0.3">
      <c r="A119" s="17">
        <v>2</v>
      </c>
      <c r="B119" s="44" t="s">
        <v>81</v>
      </c>
    </row>
    <row r="120" spans="1:14" x14ac:dyDescent="0.3">
      <c r="A120" s="17">
        <v>3</v>
      </c>
      <c r="B120" s="44" t="s">
        <v>82</v>
      </c>
    </row>
    <row r="121" spans="1:14" x14ac:dyDescent="0.3">
      <c r="A121" s="17">
        <v>4</v>
      </c>
      <c r="B121" s="44" t="s">
        <v>83</v>
      </c>
    </row>
    <row r="122" spans="1:14" x14ac:dyDescent="0.3">
      <c r="A122" s="17">
        <v>5</v>
      </c>
      <c r="B122" s="44" t="s">
        <v>84</v>
      </c>
    </row>
    <row r="123" spans="1:14" x14ac:dyDescent="0.3">
      <c r="A123" s="27" t="s">
        <v>85</v>
      </c>
      <c r="B123" s="49" t="s">
        <v>73</v>
      </c>
    </row>
    <row r="124" spans="1:14" x14ac:dyDescent="0.3">
      <c r="A124" s="17">
        <v>1</v>
      </c>
      <c r="B124" s="36" t="s">
        <v>129</v>
      </c>
    </row>
    <row r="125" spans="1:14" x14ac:dyDescent="0.3">
      <c r="A125" s="17">
        <v>2</v>
      </c>
      <c r="B125" s="36" t="s">
        <v>130</v>
      </c>
    </row>
    <row r="126" spans="1:14" x14ac:dyDescent="0.3">
      <c r="A126" s="27" t="s">
        <v>88</v>
      </c>
      <c r="B126" s="54" t="s">
        <v>71</v>
      </c>
    </row>
    <row r="127" spans="1:14" x14ac:dyDescent="0.3">
      <c r="A127" s="17">
        <v>1</v>
      </c>
      <c r="B127" s="37" t="s">
        <v>89</v>
      </c>
    </row>
    <row r="128" spans="1:14" x14ac:dyDescent="0.3">
      <c r="A128" s="17">
        <v>2</v>
      </c>
      <c r="B128" s="18" t="s">
        <v>90</v>
      </c>
    </row>
    <row r="129" spans="1:2" x14ac:dyDescent="0.3">
      <c r="A129" s="27" t="s">
        <v>131</v>
      </c>
      <c r="B129" s="54" t="s">
        <v>127</v>
      </c>
    </row>
    <row r="130" spans="1:2" x14ac:dyDescent="0.3">
      <c r="A130" s="17">
        <v>1</v>
      </c>
      <c r="B130" s="45" t="s">
        <v>132</v>
      </c>
    </row>
    <row r="131" spans="1:2" x14ac:dyDescent="0.3">
      <c r="A131" s="17">
        <v>2</v>
      </c>
      <c r="B131" s="45" t="s">
        <v>133</v>
      </c>
    </row>
  </sheetData>
  <mergeCells count="91">
    <mergeCell ref="M95:M96"/>
    <mergeCell ref="A97:M97"/>
    <mergeCell ref="A110:C110"/>
    <mergeCell ref="A111:C111"/>
    <mergeCell ref="A112:C112"/>
    <mergeCell ref="A102:C102"/>
    <mergeCell ref="A103:C103"/>
    <mergeCell ref="A104:C104"/>
    <mergeCell ref="A105:L105"/>
    <mergeCell ref="A108:C108"/>
    <mergeCell ref="A109:C109"/>
    <mergeCell ref="A98:L98"/>
    <mergeCell ref="A95:A96"/>
    <mergeCell ref="B95:B96"/>
    <mergeCell ref="C95:C96"/>
    <mergeCell ref="D95:D96"/>
    <mergeCell ref="E95:E96"/>
    <mergeCell ref="F95:F96"/>
    <mergeCell ref="G95:G96"/>
    <mergeCell ref="H95:K95"/>
    <mergeCell ref="L95:L96"/>
    <mergeCell ref="A92:C92"/>
    <mergeCell ref="A75:C75"/>
    <mergeCell ref="A76:C76"/>
    <mergeCell ref="A77:L77"/>
    <mergeCell ref="A83:C83"/>
    <mergeCell ref="A84:C84"/>
    <mergeCell ref="A85:C85"/>
    <mergeCell ref="A86:L86"/>
    <mergeCell ref="A88:C88"/>
    <mergeCell ref="A89:C89"/>
    <mergeCell ref="A90:C90"/>
    <mergeCell ref="A91:C91"/>
    <mergeCell ref="A74:C74"/>
    <mergeCell ref="F61:F62"/>
    <mergeCell ref="G61:G62"/>
    <mergeCell ref="H61:K61"/>
    <mergeCell ref="L61:L62"/>
    <mergeCell ref="A64:M64"/>
    <mergeCell ref="A66:C66"/>
    <mergeCell ref="A67:C67"/>
    <mergeCell ref="A68:C68"/>
    <mergeCell ref="A69:L69"/>
    <mergeCell ref="M61:M62"/>
    <mergeCell ref="A63:M63"/>
    <mergeCell ref="E61:E62"/>
    <mergeCell ref="A58:C58"/>
    <mergeCell ref="A61:A62"/>
    <mergeCell ref="B61:B62"/>
    <mergeCell ref="C61:C62"/>
    <mergeCell ref="D61:D62"/>
    <mergeCell ref="A57:C57"/>
    <mergeCell ref="A38:L38"/>
    <mergeCell ref="A42:C42"/>
    <mergeCell ref="A43:C43"/>
    <mergeCell ref="A44:C44"/>
    <mergeCell ref="A45:L45"/>
    <mergeCell ref="A47:C47"/>
    <mergeCell ref="A48:C48"/>
    <mergeCell ref="A49:C49"/>
    <mergeCell ref="A50:L50"/>
    <mergeCell ref="A55:C55"/>
    <mergeCell ref="A56:C56"/>
    <mergeCell ref="A37:C37"/>
    <mergeCell ref="A20:M20"/>
    <mergeCell ref="A23:C23"/>
    <mergeCell ref="A24:C24"/>
    <mergeCell ref="A25:C25"/>
    <mergeCell ref="A26:L26"/>
    <mergeCell ref="A28:C28"/>
    <mergeCell ref="A29:C29"/>
    <mergeCell ref="A30:C30"/>
    <mergeCell ref="A31:L31"/>
    <mergeCell ref="A35:C35"/>
    <mergeCell ref="A36:C36"/>
    <mergeCell ref="A19:M19"/>
    <mergeCell ref="A1:L1"/>
    <mergeCell ref="A2:L2"/>
    <mergeCell ref="A5:L5"/>
    <mergeCell ref="A6:L6"/>
    <mergeCell ref="A7:L7"/>
    <mergeCell ref="A17:A18"/>
    <mergeCell ref="B17:B18"/>
    <mergeCell ref="C17:C18"/>
    <mergeCell ref="D17:D18"/>
    <mergeCell ref="E17:E18"/>
    <mergeCell ref="F17:F18"/>
    <mergeCell ref="G17:G18"/>
    <mergeCell ref="H17:K17"/>
    <mergeCell ref="L17:L18"/>
    <mergeCell ref="M17:M18"/>
  </mergeCells>
  <pageMargins left="0.31496062992125984" right="0.31496062992125984" top="0.74803149606299213" bottom="0.55118110236220474" header="0.31496062992125984" footer="0.31496062992125984"/>
  <pageSetup paperSize="9" orientation="landscape" horizontalDpi="0" verticalDpi="0" r:id="rId1"/>
  <rowBreaks count="1" manualBreakCount="1">
    <brk id="9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09541-3750-459B-9FE8-90E166970EB0}">
  <dimension ref="A1:M80"/>
  <sheetViews>
    <sheetView zoomScaleNormal="100" workbookViewId="0">
      <selection activeCell="B84" sqref="B84"/>
    </sheetView>
  </sheetViews>
  <sheetFormatPr defaultColWidth="8.88671875" defaultRowHeight="14.4" x14ac:dyDescent="0.3"/>
  <cols>
    <col min="1" max="1" width="5.6640625" style="32" customWidth="1"/>
    <col min="2" max="2" width="50.6640625" style="32" customWidth="1"/>
    <col min="3" max="4" width="7.6640625" style="32" customWidth="1"/>
    <col min="5" max="5" width="7.6640625" style="31" customWidth="1"/>
    <col min="6" max="9" width="7.6640625" style="32" customWidth="1"/>
    <col min="10" max="10" width="7.6640625" style="31" customWidth="1"/>
    <col min="11" max="11" width="9.33203125" style="31" bestFit="1" customWidth="1"/>
    <col min="12" max="13" width="7.6640625" style="32" customWidth="1"/>
    <col min="14" max="16384" width="8.88671875" style="32"/>
  </cols>
  <sheetData>
    <row r="1" spans="1:13" x14ac:dyDescent="0.3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30"/>
    </row>
    <row r="2" spans="1:13" x14ac:dyDescent="0.3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30"/>
    </row>
    <row r="5" spans="1:13" x14ac:dyDescent="0.3">
      <c r="A5" s="83" t="s">
        <v>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23"/>
    </row>
    <row r="6" spans="1:13" x14ac:dyDescent="0.3">
      <c r="A6" s="83" t="s">
        <v>1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23"/>
    </row>
    <row r="7" spans="1:13" x14ac:dyDescent="0.3">
      <c r="A7" s="102" t="s">
        <v>119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23"/>
    </row>
    <row r="8" spans="1:13" x14ac:dyDescent="0.3">
      <c r="A8" s="20"/>
      <c r="B8" s="20"/>
      <c r="C8" s="20"/>
      <c r="D8" s="20"/>
      <c r="E8" s="21"/>
      <c r="F8" s="20"/>
      <c r="G8" s="20"/>
      <c r="H8" s="20"/>
      <c r="I8" s="20"/>
      <c r="J8" s="21"/>
      <c r="K8" s="21"/>
      <c r="L8" s="20"/>
    </row>
    <row r="9" spans="1:13" x14ac:dyDescent="0.3">
      <c r="A9" s="24" t="s">
        <v>3</v>
      </c>
      <c r="B9" s="20"/>
      <c r="C9" s="20"/>
      <c r="D9" s="20"/>
      <c r="E9" s="21"/>
      <c r="F9" s="20"/>
      <c r="G9" s="20"/>
      <c r="H9" s="20"/>
      <c r="I9" s="20"/>
      <c r="J9" s="21"/>
      <c r="K9" s="21"/>
      <c r="L9" s="20"/>
    </row>
    <row r="10" spans="1:13" x14ac:dyDescent="0.3">
      <c r="A10" s="24" t="s">
        <v>4</v>
      </c>
      <c r="B10" s="20"/>
      <c r="C10" s="20"/>
      <c r="D10" s="20"/>
      <c r="E10" s="21"/>
      <c r="F10" s="20"/>
      <c r="G10" s="20"/>
      <c r="H10" s="20"/>
      <c r="I10" s="20"/>
      <c r="J10" s="21"/>
      <c r="K10" s="21"/>
      <c r="L10" s="20"/>
    </row>
    <row r="11" spans="1:13" x14ac:dyDescent="0.3">
      <c r="A11" s="24" t="s">
        <v>5</v>
      </c>
      <c r="B11" s="20"/>
      <c r="C11" s="20"/>
      <c r="D11" s="20"/>
      <c r="E11" s="21"/>
      <c r="F11" s="20"/>
      <c r="G11" s="20"/>
      <c r="H11" s="20"/>
      <c r="I11" s="20"/>
      <c r="J11" s="21"/>
      <c r="K11" s="21"/>
      <c r="L11" s="20"/>
    </row>
    <row r="12" spans="1:13" x14ac:dyDescent="0.3">
      <c r="A12" s="24" t="s">
        <v>6</v>
      </c>
      <c r="B12" s="20"/>
      <c r="C12" s="20"/>
      <c r="D12" s="20"/>
      <c r="E12" s="21"/>
      <c r="F12" s="20"/>
      <c r="G12" s="20"/>
      <c r="H12" s="20"/>
      <c r="I12" s="20"/>
      <c r="J12" s="21"/>
      <c r="K12" s="21"/>
      <c r="L12" s="20"/>
    </row>
    <row r="13" spans="1:13" x14ac:dyDescent="0.3">
      <c r="A13" s="24" t="s">
        <v>7</v>
      </c>
      <c r="B13" s="20"/>
      <c r="C13" s="20"/>
      <c r="D13" s="20"/>
      <c r="E13" s="21"/>
      <c r="F13" s="20"/>
      <c r="G13" s="20"/>
      <c r="H13" s="20"/>
      <c r="I13" s="20"/>
      <c r="J13" s="21"/>
      <c r="K13" s="21"/>
      <c r="L13" s="20"/>
    </row>
    <row r="14" spans="1:13" x14ac:dyDescent="0.3">
      <c r="A14" s="24" t="s">
        <v>8</v>
      </c>
      <c r="B14" s="20"/>
      <c r="C14" s="20"/>
      <c r="D14" s="20"/>
      <c r="E14" s="21"/>
      <c r="F14" s="20"/>
      <c r="G14" s="20"/>
      <c r="H14" s="20"/>
      <c r="I14" s="20"/>
      <c r="J14" s="21"/>
      <c r="K14" s="21"/>
      <c r="L14" s="20"/>
    </row>
    <row r="15" spans="1:13" x14ac:dyDescent="0.3">
      <c r="A15" s="20"/>
      <c r="B15" s="20"/>
      <c r="C15" s="20" t="s">
        <v>9</v>
      </c>
      <c r="D15" s="20"/>
      <c r="E15" s="20"/>
      <c r="F15" s="20"/>
      <c r="G15" s="20"/>
      <c r="H15" s="20"/>
      <c r="I15" s="20"/>
      <c r="J15" s="20"/>
      <c r="K15" s="20"/>
      <c r="L15" s="20"/>
    </row>
    <row r="16" spans="1:13" x14ac:dyDescent="0.3">
      <c r="A16" s="33"/>
    </row>
    <row r="17" spans="1:13" s="33" customFormat="1" ht="72" customHeight="1" x14ac:dyDescent="0.3">
      <c r="A17" s="76" t="s">
        <v>11</v>
      </c>
      <c r="B17" s="76" t="s">
        <v>12</v>
      </c>
      <c r="C17" s="72" t="s">
        <v>13</v>
      </c>
      <c r="D17" s="72" t="s">
        <v>14</v>
      </c>
      <c r="E17" s="74" t="s">
        <v>15</v>
      </c>
      <c r="F17" s="72" t="s">
        <v>16</v>
      </c>
      <c r="G17" s="74" t="s">
        <v>17</v>
      </c>
      <c r="H17" s="78" t="s">
        <v>18</v>
      </c>
      <c r="I17" s="79"/>
      <c r="J17" s="79"/>
      <c r="K17" s="80"/>
      <c r="L17" s="72" t="s">
        <v>19</v>
      </c>
      <c r="M17" s="72" t="s">
        <v>20</v>
      </c>
    </row>
    <row r="18" spans="1:13" s="33" customFormat="1" ht="72" customHeight="1" x14ac:dyDescent="0.3">
      <c r="A18" s="77"/>
      <c r="B18" s="77"/>
      <c r="C18" s="73"/>
      <c r="D18" s="73"/>
      <c r="E18" s="75"/>
      <c r="F18" s="73"/>
      <c r="G18" s="75"/>
      <c r="H18" s="25" t="s">
        <v>21</v>
      </c>
      <c r="I18" s="26" t="s">
        <v>22</v>
      </c>
      <c r="J18" s="26" t="s">
        <v>23</v>
      </c>
      <c r="K18" s="26" t="s">
        <v>24</v>
      </c>
      <c r="L18" s="73"/>
      <c r="M18" s="73"/>
    </row>
    <row r="19" spans="1:13" x14ac:dyDescent="0.3">
      <c r="A19" s="97" t="s">
        <v>25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</row>
    <row r="20" spans="1:13" x14ac:dyDescent="0.3">
      <c r="A20" s="97" t="s">
        <v>26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</row>
    <row r="21" spans="1:13" s="20" customFormat="1" ht="28.8" x14ac:dyDescent="0.3">
      <c r="A21" s="17">
        <v>1</v>
      </c>
      <c r="B21" s="18" t="s">
        <v>27</v>
      </c>
      <c r="C21" s="17">
        <v>1</v>
      </c>
      <c r="D21" s="12">
        <v>2</v>
      </c>
      <c r="E21" s="17">
        <v>0</v>
      </c>
      <c r="F21" s="12" t="s">
        <v>28</v>
      </c>
      <c r="G21" s="17" t="s">
        <v>29</v>
      </c>
      <c r="H21" s="17">
        <f t="shared" ref="H21:H23" si="0">I21+J21</f>
        <v>30</v>
      </c>
      <c r="I21" s="12">
        <v>30</v>
      </c>
      <c r="J21" s="12">
        <v>0</v>
      </c>
      <c r="K21" s="12">
        <v>1</v>
      </c>
      <c r="L21" s="17">
        <v>0</v>
      </c>
      <c r="M21" s="17">
        <v>0</v>
      </c>
    </row>
    <row r="22" spans="1:13" x14ac:dyDescent="0.3">
      <c r="A22" s="17">
        <v>2</v>
      </c>
      <c r="B22" s="38" t="s">
        <v>30</v>
      </c>
      <c r="C22" s="12">
        <v>1</v>
      </c>
      <c r="D22" s="12">
        <v>2</v>
      </c>
      <c r="E22" s="1">
        <v>2</v>
      </c>
      <c r="F22" s="12" t="s">
        <v>28</v>
      </c>
      <c r="G22" s="1" t="s">
        <v>29</v>
      </c>
      <c r="H22" s="1">
        <f t="shared" si="0"/>
        <v>30</v>
      </c>
      <c r="I22" s="12">
        <v>0</v>
      </c>
      <c r="J22" s="12">
        <v>30</v>
      </c>
      <c r="K22" s="12">
        <v>1</v>
      </c>
      <c r="L22" s="1">
        <v>0</v>
      </c>
      <c r="M22" s="1">
        <v>0</v>
      </c>
    </row>
    <row r="23" spans="1:13" ht="28.8" x14ac:dyDescent="0.3">
      <c r="A23" s="17">
        <v>3</v>
      </c>
      <c r="B23" s="18" t="s">
        <v>57</v>
      </c>
      <c r="C23" s="12">
        <v>2</v>
      </c>
      <c r="D23" s="12">
        <v>2</v>
      </c>
      <c r="E23" s="17">
        <v>0</v>
      </c>
      <c r="F23" s="12" t="s">
        <v>28</v>
      </c>
      <c r="G23" s="17" t="s">
        <v>29</v>
      </c>
      <c r="H23" s="17">
        <f t="shared" si="0"/>
        <v>30</v>
      </c>
      <c r="I23" s="12">
        <v>30</v>
      </c>
      <c r="J23" s="12">
        <v>0</v>
      </c>
      <c r="K23" s="12">
        <v>1</v>
      </c>
      <c r="L23" s="17">
        <v>0</v>
      </c>
      <c r="M23" s="17">
        <v>0</v>
      </c>
    </row>
    <row r="24" spans="1:13" x14ac:dyDescent="0.3">
      <c r="A24" s="63" t="s">
        <v>31</v>
      </c>
      <c r="B24" s="64"/>
      <c r="C24" s="65"/>
      <c r="D24" s="27">
        <f>SUM(D21:D23)</f>
        <v>6</v>
      </c>
      <c r="E24" s="27">
        <f>SUM(E21:E23)</f>
        <v>2</v>
      </c>
      <c r="F24" s="27" t="s">
        <v>32</v>
      </c>
      <c r="G24" s="27" t="s">
        <v>32</v>
      </c>
      <c r="H24" s="27">
        <f t="shared" ref="H24:M24" si="1">SUM(H21:H23)</f>
        <v>90</v>
      </c>
      <c r="I24" s="27">
        <f t="shared" si="1"/>
        <v>60</v>
      </c>
      <c r="J24" s="27">
        <f t="shared" si="1"/>
        <v>30</v>
      </c>
      <c r="K24" s="27">
        <f t="shared" si="1"/>
        <v>3</v>
      </c>
      <c r="L24" s="27">
        <f t="shared" si="1"/>
        <v>0</v>
      </c>
      <c r="M24" s="27">
        <f t="shared" si="1"/>
        <v>0</v>
      </c>
    </row>
    <row r="25" spans="1:13" x14ac:dyDescent="0.3">
      <c r="A25" s="69" t="s">
        <v>33</v>
      </c>
      <c r="B25" s="70"/>
      <c r="C25" s="71"/>
      <c r="D25" s="21" t="s">
        <v>32</v>
      </c>
      <c r="E25" s="17">
        <f>E24</f>
        <v>2</v>
      </c>
      <c r="F25" s="17" t="s">
        <v>32</v>
      </c>
      <c r="G25" s="17" t="s">
        <v>32</v>
      </c>
      <c r="H25" s="28">
        <f>SUM(I25:J25)</f>
        <v>30</v>
      </c>
      <c r="I25" s="17">
        <v>0</v>
      </c>
      <c r="J25" s="28">
        <f>'Plan studiów PSISK semestry'!J24+'Plan studiów PSISK semestry'!J67</f>
        <v>30</v>
      </c>
      <c r="K25" s="28">
        <f>'Plan studiów PSISK semestry'!K24+'Plan studiów PSISK semestry'!K67</f>
        <v>1</v>
      </c>
      <c r="L25" s="17">
        <f>SUMIF($E21:$E23,"&gt;0",L21:L23)</f>
        <v>0</v>
      </c>
      <c r="M25" s="17">
        <f>SUMIF($E21:$E23,"&gt;0",M21:M23)</f>
        <v>0</v>
      </c>
    </row>
    <row r="26" spans="1:13" x14ac:dyDescent="0.3">
      <c r="A26" s="105" t="s">
        <v>34</v>
      </c>
      <c r="B26" s="106"/>
      <c r="C26" s="107"/>
      <c r="D26" s="34">
        <f>SUMIF(G21:G23,"f",D21:D23)</f>
        <v>6</v>
      </c>
      <c r="E26" s="34">
        <f>SUMIF(G21:G23,"f",E21:E23)</f>
        <v>2</v>
      </c>
      <c r="F26" s="34" t="s">
        <v>32</v>
      </c>
      <c r="G26" s="34" t="s">
        <v>32</v>
      </c>
      <c r="H26" s="28">
        <f>SUM(I26:J26)</f>
        <v>90</v>
      </c>
      <c r="I26" s="34">
        <f>SUMIF($G21:$G23,"f",I21:I23)</f>
        <v>60</v>
      </c>
      <c r="J26" s="34">
        <f>SUMIF($G21:$G23,"f",J21:J23)</f>
        <v>30</v>
      </c>
      <c r="K26" s="34">
        <f>SUMIF($G21:$G23,"f",K21:K23)</f>
        <v>3</v>
      </c>
      <c r="L26" s="34">
        <f>SUMIF($G21:$G23,"f",L21:L23)</f>
        <v>0</v>
      </c>
      <c r="M26" s="34">
        <f>SUMIF($G21:$G23,"f",M21:M23)</f>
        <v>0</v>
      </c>
    </row>
    <row r="27" spans="1:13" x14ac:dyDescent="0.3">
      <c r="A27" s="99" t="s">
        <v>35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13" x14ac:dyDescent="0.3">
      <c r="A28" s="17">
        <v>1</v>
      </c>
      <c r="B28" s="18" t="s">
        <v>36</v>
      </c>
      <c r="C28" s="14">
        <v>1</v>
      </c>
      <c r="D28" s="14">
        <v>3.5</v>
      </c>
      <c r="E28" s="14">
        <v>1.17</v>
      </c>
      <c r="F28" s="12" t="s">
        <v>37</v>
      </c>
      <c r="G28" s="14" t="s">
        <v>38</v>
      </c>
      <c r="H28" s="1">
        <f t="shared" ref="H28" si="2">I28+J28</f>
        <v>45</v>
      </c>
      <c r="I28" s="14">
        <v>15</v>
      </c>
      <c r="J28" s="14">
        <v>30</v>
      </c>
      <c r="K28" s="14">
        <v>4</v>
      </c>
      <c r="L28" s="14">
        <v>0</v>
      </c>
      <c r="M28" s="14">
        <v>0</v>
      </c>
    </row>
    <row r="29" spans="1:13" x14ac:dyDescent="0.3">
      <c r="A29" s="103" t="s">
        <v>31</v>
      </c>
      <c r="B29" s="103"/>
      <c r="C29" s="103"/>
      <c r="D29" s="27">
        <f>SUM(D28:D28)</f>
        <v>3.5</v>
      </c>
      <c r="E29" s="27">
        <f>SUM(E28:E28)</f>
        <v>1.17</v>
      </c>
      <c r="F29" s="27" t="s">
        <v>32</v>
      </c>
      <c r="G29" s="27" t="s">
        <v>32</v>
      </c>
      <c r="H29" s="27">
        <f>SUM(I29:J29)</f>
        <v>45</v>
      </c>
      <c r="I29" s="27">
        <f>SUM(I28:I28)</f>
        <v>15</v>
      </c>
      <c r="J29" s="27">
        <f>SUM(J28:J28)</f>
        <v>30</v>
      </c>
      <c r="K29" s="27">
        <f>SUM(K28:K28)</f>
        <v>4</v>
      </c>
      <c r="L29" s="27">
        <f>SUM(L28:L28)</f>
        <v>0</v>
      </c>
      <c r="M29" s="27">
        <f>SUM(M28:M28)</f>
        <v>0</v>
      </c>
    </row>
    <row r="30" spans="1:13" x14ac:dyDescent="0.3">
      <c r="A30" s="104" t="s">
        <v>33</v>
      </c>
      <c r="B30" s="104"/>
      <c r="C30" s="104"/>
      <c r="D30" s="21" t="s">
        <v>32</v>
      </c>
      <c r="E30" s="17">
        <f>E29</f>
        <v>1.17</v>
      </c>
      <c r="F30" s="17" t="s">
        <v>32</v>
      </c>
      <c r="G30" s="17" t="s">
        <v>32</v>
      </c>
      <c r="H30" s="28">
        <f t="shared" ref="H30:H31" si="3">SUM(I30:J30)</f>
        <v>15</v>
      </c>
      <c r="I30" s="17">
        <v>0</v>
      </c>
      <c r="J30" s="28">
        <f>'Plan studiów PSISK semestry'!J29</f>
        <v>15</v>
      </c>
      <c r="K30" s="28">
        <f>'Plan studiów PSISK semestry'!K29</f>
        <v>1</v>
      </c>
      <c r="L30" s="17">
        <f>SUMIF($E28:$E28,"&gt;0",L28:L28)</f>
        <v>0</v>
      </c>
      <c r="M30" s="17">
        <f>SUMIF($E28:$E28,"&gt;0",M28:M28)</f>
        <v>0</v>
      </c>
    </row>
    <row r="31" spans="1:13" x14ac:dyDescent="0.3">
      <c r="A31" s="108" t="s">
        <v>34</v>
      </c>
      <c r="B31" s="108"/>
      <c r="C31" s="108"/>
      <c r="D31" s="34">
        <f>SUMIF(G28:G28,"f",D28:D28)</f>
        <v>0</v>
      </c>
      <c r="E31" s="34">
        <f>SUMIF(G28:G28,"f",E28:E28)</f>
        <v>0</v>
      </c>
      <c r="F31" s="34" t="s">
        <v>32</v>
      </c>
      <c r="G31" s="34" t="s">
        <v>32</v>
      </c>
      <c r="H31" s="34">
        <f t="shared" si="3"/>
        <v>0</v>
      </c>
      <c r="I31" s="34">
        <f>SUMIF($G28:$G28,"f",I28:I28)</f>
        <v>0</v>
      </c>
      <c r="J31" s="34">
        <f>SUMIF($G28:$G28,"f",J28:J28)</f>
        <v>0</v>
      </c>
      <c r="K31" s="34">
        <f>SUMIF($G28:$G28,"f",K28:K28)</f>
        <v>0</v>
      </c>
      <c r="L31" s="34">
        <f>SUMIF($G28:$G28,"f",L28:L28)</f>
        <v>0</v>
      </c>
      <c r="M31" s="34">
        <f>SUMIF($G28:$G28,"f",M28:M28)</f>
        <v>0</v>
      </c>
    </row>
    <row r="32" spans="1:13" x14ac:dyDescent="0.3">
      <c r="A32" s="99" t="s">
        <v>39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 x14ac:dyDescent="0.3">
      <c r="A33" s="14">
        <v>1</v>
      </c>
      <c r="B33" s="18" t="s">
        <v>40</v>
      </c>
      <c r="C33" s="14">
        <v>1</v>
      </c>
      <c r="D33" s="14">
        <v>1</v>
      </c>
      <c r="E33" s="14">
        <v>0</v>
      </c>
      <c r="F33" s="12" t="s">
        <v>28</v>
      </c>
      <c r="G33" s="11" t="s">
        <v>38</v>
      </c>
      <c r="H33" s="1">
        <f t="shared" ref="H33:H44" si="4">I33+J33</f>
        <v>15</v>
      </c>
      <c r="I33" s="11">
        <v>15</v>
      </c>
      <c r="J33" s="11">
        <v>0</v>
      </c>
      <c r="K33" s="11">
        <v>2</v>
      </c>
      <c r="L33" s="14">
        <v>0</v>
      </c>
      <c r="M33" s="14">
        <v>0</v>
      </c>
    </row>
    <row r="34" spans="1:13" x14ac:dyDescent="0.3">
      <c r="A34" s="14">
        <v>2</v>
      </c>
      <c r="B34" s="18" t="s">
        <v>41</v>
      </c>
      <c r="C34" s="14">
        <v>1</v>
      </c>
      <c r="D34" s="14">
        <v>3</v>
      </c>
      <c r="E34" s="14">
        <v>1</v>
      </c>
      <c r="F34" s="12" t="s">
        <v>28</v>
      </c>
      <c r="G34" s="11" t="s">
        <v>38</v>
      </c>
      <c r="H34" s="1">
        <f t="shared" si="4"/>
        <v>45</v>
      </c>
      <c r="I34" s="11">
        <v>15</v>
      </c>
      <c r="J34" s="11">
        <v>30</v>
      </c>
      <c r="K34" s="11">
        <v>2</v>
      </c>
      <c r="L34" s="14">
        <v>0</v>
      </c>
      <c r="M34" s="14">
        <v>0</v>
      </c>
    </row>
    <row r="35" spans="1:13" x14ac:dyDescent="0.3">
      <c r="A35" s="14">
        <v>3</v>
      </c>
      <c r="B35" s="18" t="s">
        <v>42</v>
      </c>
      <c r="C35" s="14">
        <v>1</v>
      </c>
      <c r="D35" s="14">
        <v>2</v>
      </c>
      <c r="E35" s="14">
        <v>2</v>
      </c>
      <c r="F35" s="12" t="s">
        <v>28</v>
      </c>
      <c r="G35" s="11" t="s">
        <v>29</v>
      </c>
      <c r="H35" s="1">
        <f t="shared" si="4"/>
        <v>30</v>
      </c>
      <c r="I35" s="11">
        <v>0</v>
      </c>
      <c r="J35" s="11">
        <v>30</v>
      </c>
      <c r="K35" s="11">
        <v>2</v>
      </c>
      <c r="L35" s="14">
        <v>0</v>
      </c>
      <c r="M35" s="14">
        <v>0</v>
      </c>
    </row>
    <row r="36" spans="1:13" x14ac:dyDescent="0.3">
      <c r="A36" s="14">
        <v>4</v>
      </c>
      <c r="B36" s="18" t="s">
        <v>58</v>
      </c>
      <c r="C36" s="43">
        <v>2</v>
      </c>
      <c r="D36" s="43">
        <v>2</v>
      </c>
      <c r="E36" s="14">
        <v>0</v>
      </c>
      <c r="F36" s="12" t="s">
        <v>28</v>
      </c>
      <c r="G36" s="11" t="s">
        <v>38</v>
      </c>
      <c r="H36" s="17">
        <f t="shared" ref="H36" si="5">I36+J36</f>
        <v>30</v>
      </c>
      <c r="I36" s="11">
        <v>30</v>
      </c>
      <c r="J36" s="11">
        <v>0</v>
      </c>
      <c r="K36" s="11">
        <v>2</v>
      </c>
      <c r="L36" s="14">
        <v>0</v>
      </c>
      <c r="M36" s="14">
        <v>0</v>
      </c>
    </row>
    <row r="37" spans="1:13" x14ac:dyDescent="0.3">
      <c r="A37" s="14">
        <v>5</v>
      </c>
      <c r="B37" s="18" t="s">
        <v>59</v>
      </c>
      <c r="C37" s="42">
        <v>2</v>
      </c>
      <c r="D37" s="42">
        <v>2</v>
      </c>
      <c r="E37" s="14">
        <v>2</v>
      </c>
      <c r="F37" s="12" t="s">
        <v>28</v>
      </c>
      <c r="G37" s="11" t="s">
        <v>29</v>
      </c>
      <c r="H37" s="17">
        <f t="shared" si="4"/>
        <v>30</v>
      </c>
      <c r="I37" s="11">
        <v>0</v>
      </c>
      <c r="J37" s="11">
        <v>30</v>
      </c>
      <c r="K37" s="11">
        <v>2</v>
      </c>
      <c r="L37" s="14">
        <v>0</v>
      </c>
      <c r="M37" s="14">
        <v>0</v>
      </c>
    </row>
    <row r="38" spans="1:13" x14ac:dyDescent="0.3">
      <c r="A38" s="14">
        <v>6</v>
      </c>
      <c r="B38" s="18" t="s">
        <v>60</v>
      </c>
      <c r="C38" s="43">
        <v>2</v>
      </c>
      <c r="D38" s="43">
        <v>4</v>
      </c>
      <c r="E38" s="14">
        <v>2.4</v>
      </c>
      <c r="F38" s="12" t="s">
        <v>28</v>
      </c>
      <c r="G38" s="11" t="s">
        <v>38</v>
      </c>
      <c r="H38" s="17">
        <f t="shared" si="4"/>
        <v>50</v>
      </c>
      <c r="I38" s="11">
        <v>20</v>
      </c>
      <c r="J38" s="11">
        <v>30</v>
      </c>
      <c r="K38" s="12">
        <v>2</v>
      </c>
      <c r="L38" s="14">
        <v>0</v>
      </c>
      <c r="M38" s="14">
        <v>0</v>
      </c>
    </row>
    <row r="39" spans="1:13" x14ac:dyDescent="0.3">
      <c r="A39" s="14">
        <v>7</v>
      </c>
      <c r="B39" s="18" t="s">
        <v>61</v>
      </c>
      <c r="C39" s="43">
        <v>2</v>
      </c>
      <c r="D39" s="43">
        <v>4</v>
      </c>
      <c r="E39" s="14">
        <v>2.4</v>
      </c>
      <c r="F39" s="14" t="s">
        <v>37</v>
      </c>
      <c r="G39" s="11" t="s">
        <v>38</v>
      </c>
      <c r="H39" s="17">
        <f t="shared" si="4"/>
        <v>50</v>
      </c>
      <c r="I39" s="11">
        <v>20</v>
      </c>
      <c r="J39" s="11">
        <v>30</v>
      </c>
      <c r="K39" s="11">
        <v>4</v>
      </c>
      <c r="L39" s="14">
        <v>0</v>
      </c>
      <c r="M39" s="14">
        <v>0</v>
      </c>
    </row>
    <row r="40" spans="1:13" x14ac:dyDescent="0.3">
      <c r="A40" s="14">
        <v>8</v>
      </c>
      <c r="B40" s="37" t="s">
        <v>20</v>
      </c>
      <c r="C40" s="14">
        <v>3</v>
      </c>
      <c r="D40" s="14">
        <v>20</v>
      </c>
      <c r="E40" s="14">
        <v>10</v>
      </c>
      <c r="F40" s="12" t="s">
        <v>28</v>
      </c>
      <c r="G40" s="11" t="s">
        <v>29</v>
      </c>
      <c r="H40" s="14">
        <f t="shared" si="4"/>
        <v>0</v>
      </c>
      <c r="I40" s="11">
        <v>0</v>
      </c>
      <c r="J40" s="11">
        <v>0</v>
      </c>
      <c r="K40" s="11">
        <v>0</v>
      </c>
      <c r="L40" s="14">
        <v>0</v>
      </c>
      <c r="M40" s="14">
        <v>200</v>
      </c>
    </row>
    <row r="41" spans="1:13" x14ac:dyDescent="0.3">
      <c r="A41" s="14">
        <v>9</v>
      </c>
      <c r="B41" s="37" t="s">
        <v>71</v>
      </c>
      <c r="C41" s="14">
        <v>3</v>
      </c>
      <c r="D41" s="14">
        <v>2</v>
      </c>
      <c r="E41" s="14">
        <v>0</v>
      </c>
      <c r="F41" s="12" t="s">
        <v>28</v>
      </c>
      <c r="G41" s="11" t="s">
        <v>29</v>
      </c>
      <c r="H41" s="14">
        <f t="shared" ref="H41" si="6">I41+J41</f>
        <v>30</v>
      </c>
      <c r="I41" s="11">
        <v>30</v>
      </c>
      <c r="J41" s="11">
        <v>0</v>
      </c>
      <c r="K41" s="11">
        <v>2</v>
      </c>
      <c r="L41" s="14">
        <v>0</v>
      </c>
      <c r="M41" s="14">
        <v>0</v>
      </c>
    </row>
    <row r="42" spans="1:13" x14ac:dyDescent="0.3">
      <c r="A42" s="14" t="s">
        <v>91</v>
      </c>
      <c r="B42" s="37" t="s">
        <v>89</v>
      </c>
      <c r="C42" s="14"/>
      <c r="D42" s="14"/>
      <c r="E42" s="14"/>
      <c r="F42" s="12"/>
      <c r="G42" s="11"/>
      <c r="H42" s="14"/>
      <c r="I42" s="11"/>
      <c r="J42" s="11"/>
      <c r="K42" s="11"/>
      <c r="L42" s="14"/>
      <c r="M42" s="14"/>
    </row>
    <row r="43" spans="1:13" x14ac:dyDescent="0.3">
      <c r="A43" s="14" t="s">
        <v>92</v>
      </c>
      <c r="B43" s="18" t="s">
        <v>90</v>
      </c>
      <c r="C43" s="14"/>
      <c r="D43" s="14"/>
      <c r="E43" s="14"/>
      <c r="F43" s="12"/>
      <c r="G43" s="11"/>
      <c r="H43" s="14"/>
      <c r="I43" s="11"/>
      <c r="J43" s="11"/>
      <c r="K43" s="11"/>
      <c r="L43" s="14"/>
      <c r="M43" s="14"/>
    </row>
    <row r="44" spans="1:13" x14ac:dyDescent="0.3">
      <c r="A44" s="14">
        <v>10</v>
      </c>
      <c r="B44" s="18" t="s">
        <v>72</v>
      </c>
      <c r="C44" s="14">
        <v>3</v>
      </c>
      <c r="D44" s="14">
        <v>2</v>
      </c>
      <c r="E44" s="14">
        <v>2</v>
      </c>
      <c r="F44" s="12" t="s">
        <v>28</v>
      </c>
      <c r="G44" s="11" t="s">
        <v>29</v>
      </c>
      <c r="H44" s="14">
        <f t="shared" si="4"/>
        <v>30</v>
      </c>
      <c r="I44" s="11">
        <v>0</v>
      </c>
      <c r="J44" s="11">
        <v>30</v>
      </c>
      <c r="K44" s="11">
        <v>2</v>
      </c>
      <c r="L44" s="14">
        <v>0</v>
      </c>
      <c r="M44" s="14">
        <v>0</v>
      </c>
    </row>
    <row r="45" spans="1:13" x14ac:dyDescent="0.3">
      <c r="A45" s="63" t="s">
        <v>31</v>
      </c>
      <c r="B45" s="64"/>
      <c r="C45" s="65"/>
      <c r="D45" s="27">
        <f>SUM(D33:D44)</f>
        <v>42</v>
      </c>
      <c r="E45" s="27">
        <f>SUM(E33:E44)</f>
        <v>21.8</v>
      </c>
      <c r="F45" s="27" t="s">
        <v>32</v>
      </c>
      <c r="G45" s="27" t="s">
        <v>32</v>
      </c>
      <c r="H45" s="27">
        <f t="shared" ref="H45:M45" si="7">SUM(H33:H44)</f>
        <v>310</v>
      </c>
      <c r="I45" s="27">
        <f t="shared" si="7"/>
        <v>130</v>
      </c>
      <c r="J45" s="27">
        <f t="shared" si="7"/>
        <v>180</v>
      </c>
      <c r="K45" s="27">
        <f t="shared" si="7"/>
        <v>20</v>
      </c>
      <c r="L45" s="27">
        <f t="shared" si="7"/>
        <v>0</v>
      </c>
      <c r="M45" s="27">
        <f t="shared" si="7"/>
        <v>200</v>
      </c>
    </row>
    <row r="46" spans="1:13" x14ac:dyDescent="0.3">
      <c r="A46" s="69" t="s">
        <v>33</v>
      </c>
      <c r="B46" s="70"/>
      <c r="C46" s="71"/>
      <c r="D46" s="21" t="s">
        <v>32</v>
      </c>
      <c r="E46" s="17">
        <f>E45</f>
        <v>21.8</v>
      </c>
      <c r="F46" s="17" t="s">
        <v>32</v>
      </c>
      <c r="G46" s="17" t="s">
        <v>32</v>
      </c>
      <c r="H46" s="28">
        <f t="shared" ref="H46" si="8">SUM(I46:J46)</f>
        <v>165</v>
      </c>
      <c r="I46" s="17">
        <v>0</v>
      </c>
      <c r="J46" s="28">
        <f>'Plan studiów PSISK semestry'!J36+'Plan studiów PSISK semestry'!J75+'Plan studiów PSISK semestry'!J103</f>
        <v>165</v>
      </c>
      <c r="K46" s="28">
        <f>'Plan studiów PSISK semestry'!K36+'Plan studiów PSISK semestry'!K75+'Plan studiów PSISK semestry'!K103</f>
        <v>10</v>
      </c>
      <c r="L46" s="17">
        <f>SUMIF($E33:$E44,"&gt;0",L33:L44)</f>
        <v>0</v>
      </c>
      <c r="M46" s="17">
        <f>SUMIF($E33:$E44,"&gt;0",M33:M44)</f>
        <v>200</v>
      </c>
    </row>
    <row r="47" spans="1:13" x14ac:dyDescent="0.3">
      <c r="A47" s="105" t="s">
        <v>34</v>
      </c>
      <c r="B47" s="106"/>
      <c r="C47" s="107"/>
      <c r="D47" s="34">
        <f>SUMIF(G33:G44,"f",D33:D44)</f>
        <v>28</v>
      </c>
      <c r="E47" s="34">
        <f>SUMIF(G33:G44,"f",E33:E44)</f>
        <v>16</v>
      </c>
      <c r="F47" s="34" t="s">
        <v>32</v>
      </c>
      <c r="G47" s="34" t="s">
        <v>32</v>
      </c>
      <c r="H47" s="34">
        <f t="shared" ref="H47" si="9">SUM(I47:J47)</f>
        <v>120</v>
      </c>
      <c r="I47" s="34">
        <f>SUMIF($G33:$G44,"f",I33:I44)</f>
        <v>30</v>
      </c>
      <c r="J47" s="34">
        <f>SUMIF($G33:$G44,"f",J33:J44)</f>
        <v>90</v>
      </c>
      <c r="K47" s="34">
        <f>SUMIF($G33:$G44,"f",K33:K44)</f>
        <v>8</v>
      </c>
      <c r="L47" s="34">
        <f>SUMIF($G33:$G44,"f",L33:L44)</f>
        <v>0</v>
      </c>
      <c r="M47" s="34">
        <f>SUMIF($G33:$G44,"f",M33:M44)</f>
        <v>200</v>
      </c>
    </row>
    <row r="48" spans="1:13" x14ac:dyDescent="0.3">
      <c r="A48" s="99" t="s">
        <v>43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1:13" x14ac:dyDescent="0.3">
      <c r="A49" s="17">
        <v>1</v>
      </c>
      <c r="B49" s="38" t="s">
        <v>121</v>
      </c>
      <c r="C49" s="14">
        <v>1</v>
      </c>
      <c r="D49" s="14">
        <v>3</v>
      </c>
      <c r="E49" s="14">
        <v>2</v>
      </c>
      <c r="F49" s="12" t="s">
        <v>28</v>
      </c>
      <c r="G49" s="14" t="s">
        <v>29</v>
      </c>
      <c r="H49" s="1">
        <f t="shared" ref="H49" si="10">I49+J49</f>
        <v>45</v>
      </c>
      <c r="I49" s="14">
        <v>15</v>
      </c>
      <c r="J49" s="14">
        <v>30</v>
      </c>
      <c r="K49" s="14">
        <v>2</v>
      </c>
      <c r="L49" s="14">
        <v>0</v>
      </c>
      <c r="M49" s="14">
        <v>0</v>
      </c>
    </row>
    <row r="50" spans="1:13" x14ac:dyDescent="0.3">
      <c r="A50" s="17">
        <v>2</v>
      </c>
      <c r="B50" s="38" t="s">
        <v>120</v>
      </c>
      <c r="C50" s="14">
        <v>1</v>
      </c>
      <c r="D50" s="14">
        <v>3</v>
      </c>
      <c r="E50" s="14">
        <v>2</v>
      </c>
      <c r="F50" s="12" t="s">
        <v>28</v>
      </c>
      <c r="G50" s="14" t="s">
        <v>29</v>
      </c>
      <c r="H50" s="1">
        <f t="shared" ref="H50:H59" si="11">I50+J50</f>
        <v>45</v>
      </c>
      <c r="I50" s="14">
        <v>15</v>
      </c>
      <c r="J50" s="14">
        <v>30</v>
      </c>
      <c r="K50" s="14">
        <v>2</v>
      </c>
      <c r="L50" s="14">
        <v>0</v>
      </c>
      <c r="M50" s="14">
        <v>0</v>
      </c>
    </row>
    <row r="51" spans="1:13" x14ac:dyDescent="0.3">
      <c r="A51" s="17">
        <v>3</v>
      </c>
      <c r="B51" s="47" t="s">
        <v>122</v>
      </c>
      <c r="C51" s="14">
        <v>1</v>
      </c>
      <c r="D51" s="14">
        <v>3</v>
      </c>
      <c r="E51" s="14">
        <v>2</v>
      </c>
      <c r="F51" s="12" t="s">
        <v>37</v>
      </c>
      <c r="G51" s="14" t="s">
        <v>29</v>
      </c>
      <c r="H51" s="1">
        <f t="shared" si="11"/>
        <v>45</v>
      </c>
      <c r="I51" s="14">
        <v>15</v>
      </c>
      <c r="J51" s="14">
        <v>30</v>
      </c>
      <c r="K51" s="14">
        <v>4</v>
      </c>
      <c r="L51" s="14">
        <v>0</v>
      </c>
      <c r="M51" s="14">
        <v>0</v>
      </c>
    </row>
    <row r="52" spans="1:13" x14ac:dyDescent="0.3">
      <c r="A52" s="14">
        <v>4</v>
      </c>
      <c r="B52" s="38" t="s">
        <v>123</v>
      </c>
      <c r="C52" s="14">
        <v>2</v>
      </c>
      <c r="D52" s="14">
        <v>4.5</v>
      </c>
      <c r="E52" s="14">
        <v>2.25</v>
      </c>
      <c r="F52" s="12" t="s">
        <v>37</v>
      </c>
      <c r="G52" s="14" t="s">
        <v>29</v>
      </c>
      <c r="H52" s="17">
        <f t="shared" ref="H52" si="12">I52+J52</f>
        <v>60</v>
      </c>
      <c r="I52" s="17">
        <v>30</v>
      </c>
      <c r="J52" s="17">
        <v>30</v>
      </c>
      <c r="K52" s="17">
        <v>4</v>
      </c>
      <c r="L52" s="14">
        <v>0</v>
      </c>
      <c r="M52" s="14">
        <v>0</v>
      </c>
    </row>
    <row r="53" spans="1:13" x14ac:dyDescent="0.3">
      <c r="A53" s="14">
        <v>5</v>
      </c>
      <c r="B53" s="36" t="s">
        <v>124</v>
      </c>
      <c r="C53" s="17">
        <v>2</v>
      </c>
      <c r="D53" s="17">
        <v>3</v>
      </c>
      <c r="E53" s="17">
        <v>2</v>
      </c>
      <c r="F53" s="12" t="s">
        <v>28</v>
      </c>
      <c r="G53" s="17" t="s">
        <v>29</v>
      </c>
      <c r="H53" s="17">
        <f t="shared" si="11"/>
        <v>45</v>
      </c>
      <c r="I53" s="12">
        <v>15</v>
      </c>
      <c r="J53" s="12">
        <v>30</v>
      </c>
      <c r="K53" s="12">
        <v>2</v>
      </c>
      <c r="L53" s="17">
        <v>0</v>
      </c>
      <c r="M53" s="17">
        <v>0</v>
      </c>
    </row>
    <row r="54" spans="1:13" x14ac:dyDescent="0.3">
      <c r="A54" s="14">
        <v>6</v>
      </c>
      <c r="B54" s="36" t="s">
        <v>125</v>
      </c>
      <c r="C54" s="14">
        <v>2</v>
      </c>
      <c r="D54" s="14">
        <v>2</v>
      </c>
      <c r="E54" s="14">
        <v>2</v>
      </c>
      <c r="F54" s="12" t="s">
        <v>28</v>
      </c>
      <c r="G54" s="14" t="s">
        <v>29</v>
      </c>
      <c r="H54" s="17">
        <f t="shared" si="11"/>
        <v>30</v>
      </c>
      <c r="I54" s="17">
        <v>0</v>
      </c>
      <c r="J54" s="17">
        <v>30</v>
      </c>
      <c r="K54" s="17">
        <v>2</v>
      </c>
      <c r="L54" s="14">
        <v>0</v>
      </c>
      <c r="M54" s="14">
        <v>0</v>
      </c>
    </row>
    <row r="55" spans="1:13" x14ac:dyDescent="0.3">
      <c r="A55" s="14">
        <v>7</v>
      </c>
      <c r="B55" s="48" t="s">
        <v>126</v>
      </c>
      <c r="C55" s="14">
        <v>2</v>
      </c>
      <c r="D55" s="14">
        <v>3</v>
      </c>
      <c r="E55" s="14">
        <v>2</v>
      </c>
      <c r="F55" s="12" t="s">
        <v>37</v>
      </c>
      <c r="G55" s="14" t="s">
        <v>29</v>
      </c>
      <c r="H55" s="17">
        <f t="shared" si="11"/>
        <v>45</v>
      </c>
      <c r="I55" s="17">
        <v>15</v>
      </c>
      <c r="J55" s="17">
        <v>30</v>
      </c>
      <c r="K55" s="17">
        <v>4</v>
      </c>
      <c r="L55" s="14">
        <v>0</v>
      </c>
      <c r="M55" s="14">
        <v>0</v>
      </c>
    </row>
    <row r="56" spans="1:13" x14ac:dyDescent="0.3">
      <c r="A56" s="17">
        <v>8</v>
      </c>
      <c r="B56" s="36" t="s">
        <v>73</v>
      </c>
      <c r="C56" s="14">
        <v>2</v>
      </c>
      <c r="D56" s="14">
        <v>3</v>
      </c>
      <c r="E56" s="14">
        <v>2</v>
      </c>
      <c r="F56" s="12" t="s">
        <v>28</v>
      </c>
      <c r="G56" s="14" t="s">
        <v>29</v>
      </c>
      <c r="H56" s="17">
        <f t="shared" si="11"/>
        <v>45</v>
      </c>
      <c r="I56" s="17">
        <v>15</v>
      </c>
      <c r="J56" s="17">
        <v>30</v>
      </c>
      <c r="K56" s="17">
        <v>2</v>
      </c>
      <c r="L56" s="14">
        <v>0</v>
      </c>
      <c r="M56" s="14">
        <v>0</v>
      </c>
    </row>
    <row r="57" spans="1:13" x14ac:dyDescent="0.3">
      <c r="A57" s="14" t="s">
        <v>134</v>
      </c>
      <c r="B57" s="36" t="s">
        <v>129</v>
      </c>
      <c r="C57" s="14"/>
      <c r="D57" s="14"/>
      <c r="E57" s="14"/>
      <c r="F57" s="12"/>
      <c r="G57" s="14"/>
      <c r="H57" s="17"/>
      <c r="I57" s="17"/>
      <c r="J57" s="17"/>
      <c r="K57" s="17"/>
      <c r="L57" s="14"/>
      <c r="M57" s="14"/>
    </row>
    <row r="58" spans="1:13" x14ac:dyDescent="0.3">
      <c r="A58" s="14" t="s">
        <v>135</v>
      </c>
      <c r="B58" s="36" t="s">
        <v>130</v>
      </c>
      <c r="C58" s="14"/>
      <c r="D58" s="14"/>
      <c r="E58" s="14"/>
      <c r="F58" s="12"/>
      <c r="G58" s="14"/>
      <c r="H58" s="17"/>
      <c r="I58" s="17"/>
      <c r="J58" s="17"/>
      <c r="K58" s="17"/>
      <c r="L58" s="14"/>
      <c r="M58" s="14"/>
    </row>
    <row r="59" spans="1:13" x14ac:dyDescent="0.3">
      <c r="A59" s="17">
        <v>9</v>
      </c>
      <c r="B59" s="45" t="s">
        <v>127</v>
      </c>
      <c r="C59" s="14">
        <v>3</v>
      </c>
      <c r="D59" s="14">
        <v>3</v>
      </c>
      <c r="E59" s="14">
        <v>2</v>
      </c>
      <c r="F59" s="12" t="s">
        <v>28</v>
      </c>
      <c r="G59" s="14" t="s">
        <v>29</v>
      </c>
      <c r="H59" s="14">
        <f t="shared" si="11"/>
        <v>45</v>
      </c>
      <c r="I59" s="11">
        <v>15</v>
      </c>
      <c r="J59" s="11">
        <v>30</v>
      </c>
      <c r="K59" s="11">
        <v>2</v>
      </c>
      <c r="L59" s="14">
        <v>0</v>
      </c>
      <c r="M59" s="14">
        <v>0</v>
      </c>
    </row>
    <row r="60" spans="1:13" x14ac:dyDescent="0.3">
      <c r="A60" s="14" t="s">
        <v>91</v>
      </c>
      <c r="B60" s="45" t="s">
        <v>132</v>
      </c>
      <c r="C60" s="14"/>
      <c r="D60" s="14"/>
      <c r="E60" s="14"/>
      <c r="F60" s="12"/>
      <c r="G60" s="14"/>
      <c r="H60" s="14"/>
      <c r="I60" s="11"/>
      <c r="J60" s="11"/>
      <c r="K60" s="11"/>
      <c r="L60" s="14"/>
      <c r="M60" s="14"/>
    </row>
    <row r="61" spans="1:13" x14ac:dyDescent="0.3">
      <c r="A61" s="14" t="s">
        <v>92</v>
      </c>
      <c r="B61" s="45" t="s">
        <v>133</v>
      </c>
      <c r="C61" s="14"/>
      <c r="D61" s="14"/>
      <c r="E61" s="14"/>
      <c r="F61" s="12"/>
      <c r="G61" s="14"/>
      <c r="H61" s="14"/>
      <c r="I61" s="11"/>
      <c r="J61" s="11"/>
      <c r="K61" s="11"/>
      <c r="L61" s="14"/>
      <c r="M61" s="14"/>
    </row>
    <row r="62" spans="1:13" x14ac:dyDescent="0.3">
      <c r="A62" s="17">
        <v>10</v>
      </c>
      <c r="B62" s="18" t="s">
        <v>128</v>
      </c>
      <c r="C62" s="14">
        <v>3</v>
      </c>
      <c r="D62" s="14">
        <v>3</v>
      </c>
      <c r="E62" s="14">
        <v>2</v>
      </c>
      <c r="F62" s="12" t="s">
        <v>37</v>
      </c>
      <c r="G62" s="14" t="s">
        <v>29</v>
      </c>
      <c r="H62" s="14">
        <f t="shared" ref="H62" si="13">I62+J62</f>
        <v>45</v>
      </c>
      <c r="I62" s="11">
        <v>15</v>
      </c>
      <c r="J62" s="11">
        <v>30</v>
      </c>
      <c r="K62" s="11">
        <v>4</v>
      </c>
      <c r="L62" s="14">
        <v>0</v>
      </c>
      <c r="M62" s="14">
        <v>0</v>
      </c>
    </row>
    <row r="63" spans="1:13" x14ac:dyDescent="0.3">
      <c r="A63" s="63" t="s">
        <v>31</v>
      </c>
      <c r="B63" s="64"/>
      <c r="C63" s="65"/>
      <c r="D63" s="27">
        <f>SUM(D49:D62)</f>
        <v>30.5</v>
      </c>
      <c r="E63" s="27">
        <f>SUM(E49:E62)</f>
        <v>20.25</v>
      </c>
      <c r="F63" s="27" t="s">
        <v>32</v>
      </c>
      <c r="G63" s="27" t="s">
        <v>32</v>
      </c>
      <c r="H63" s="27">
        <f>SUM(I63:J63)</f>
        <v>450</v>
      </c>
      <c r="I63" s="27">
        <f>SUM(I49:I62)</f>
        <v>150</v>
      </c>
      <c r="J63" s="27">
        <f>SUM(J49:J62)</f>
        <v>300</v>
      </c>
      <c r="K63" s="27">
        <f>SUM(K49:K62)</f>
        <v>28</v>
      </c>
      <c r="L63" s="27">
        <f>SUM(L49:L62)</f>
        <v>0</v>
      </c>
      <c r="M63" s="27">
        <f>SUM(M49:M62)</f>
        <v>0</v>
      </c>
    </row>
    <row r="64" spans="1:13" x14ac:dyDescent="0.3">
      <c r="A64" s="69" t="s">
        <v>33</v>
      </c>
      <c r="B64" s="70"/>
      <c r="C64" s="71"/>
      <c r="D64" s="21" t="s">
        <v>32</v>
      </c>
      <c r="E64" s="17">
        <f>E63</f>
        <v>20.25</v>
      </c>
      <c r="F64" s="17" t="s">
        <v>32</v>
      </c>
      <c r="G64" s="17" t="s">
        <v>32</v>
      </c>
      <c r="H64" s="28">
        <f>SUM(I64:J64)</f>
        <v>300</v>
      </c>
      <c r="I64" s="17">
        <v>0</v>
      </c>
      <c r="J64" s="28">
        <f>'Plan studiów PSISK semestry'!J43+'Plan studiów PSISK semestry'!J84+'Plan studiów PSISK semestry'!J109</f>
        <v>300</v>
      </c>
      <c r="K64" s="28">
        <f>'Plan studiów PSISK semestry'!K43+'Plan studiów PSISK semestry'!K84+'Plan studiów PSISK semestry'!K109</f>
        <v>18</v>
      </c>
      <c r="L64" s="17">
        <f>SUMIF($E49:$E62,"&gt;0",L49:L62)</f>
        <v>0</v>
      </c>
      <c r="M64" s="17">
        <f>SUMIF($E49:$E62,"&gt;0",M49:M62)</f>
        <v>0</v>
      </c>
    </row>
    <row r="65" spans="1:13" x14ac:dyDescent="0.3">
      <c r="A65" s="105" t="s">
        <v>34</v>
      </c>
      <c r="B65" s="106"/>
      <c r="C65" s="107"/>
      <c r="D65" s="34">
        <f>SUMIF(G49:G62,"f",D49:D62)</f>
        <v>30.5</v>
      </c>
      <c r="E65" s="34">
        <f>SUMIF(G49:G62,"f",E49:E62)</f>
        <v>20.25</v>
      </c>
      <c r="F65" s="34" t="s">
        <v>32</v>
      </c>
      <c r="G65" s="34" t="s">
        <v>32</v>
      </c>
      <c r="H65" s="34">
        <f t="shared" ref="H65" si="14">SUM(I65:J65)</f>
        <v>450</v>
      </c>
      <c r="I65" s="34">
        <f>SUMIF($G49:$G62,"f",I49:I62)</f>
        <v>150</v>
      </c>
      <c r="J65" s="34">
        <f>SUMIF($G49:$G62,"f",J49:J62)</f>
        <v>300</v>
      </c>
      <c r="K65" s="34">
        <f>SUMIF($G49:$G62,"f",K49:K62)</f>
        <v>28</v>
      </c>
      <c r="L65" s="34">
        <f>SUMIF($G49:$G62,"f",L49:L62)</f>
        <v>0</v>
      </c>
      <c r="M65" s="34">
        <f>SUMIF($G49:$G62,"f",M49:M62)</f>
        <v>0</v>
      </c>
    </row>
    <row r="66" spans="1:13" x14ac:dyDescent="0.3">
      <c r="A66" s="99" t="s">
        <v>47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1:13" x14ac:dyDescent="0.3">
      <c r="A67" s="14">
        <v>1</v>
      </c>
      <c r="B67" s="16" t="s">
        <v>48</v>
      </c>
      <c r="C67" s="29">
        <v>1</v>
      </c>
      <c r="D67" s="14">
        <v>6</v>
      </c>
      <c r="E67" s="14">
        <v>6</v>
      </c>
      <c r="F67" s="12" t="s">
        <v>28</v>
      </c>
      <c r="G67" s="14" t="s">
        <v>29</v>
      </c>
      <c r="H67" s="17">
        <f>I67+J67</f>
        <v>0</v>
      </c>
      <c r="I67" s="11">
        <v>0</v>
      </c>
      <c r="J67" s="11">
        <v>0</v>
      </c>
      <c r="K67" s="11">
        <v>0</v>
      </c>
      <c r="L67" s="14">
        <v>160</v>
      </c>
      <c r="M67" s="14">
        <v>0</v>
      </c>
    </row>
    <row r="68" spans="1:13" x14ac:dyDescent="0.3">
      <c r="A68" s="103" t="s">
        <v>31</v>
      </c>
      <c r="B68" s="103"/>
      <c r="C68" s="103"/>
      <c r="D68" s="27">
        <f>SUM(D67)</f>
        <v>6</v>
      </c>
      <c r="E68" s="27">
        <f>SUM(E67)</f>
        <v>6</v>
      </c>
      <c r="F68" s="27" t="s">
        <v>32</v>
      </c>
      <c r="G68" s="27" t="s">
        <v>32</v>
      </c>
      <c r="H68" s="27">
        <f>SUM(I68:J68)</f>
        <v>0</v>
      </c>
      <c r="I68" s="27">
        <f t="shared" ref="I68:M68" si="15">SUM(I66:I67)</f>
        <v>0</v>
      </c>
      <c r="J68" s="27">
        <f>SUM(J67)</f>
        <v>0</v>
      </c>
      <c r="K68" s="27">
        <f>SUM(K67)</f>
        <v>0</v>
      </c>
      <c r="L68" s="27">
        <f t="shared" si="15"/>
        <v>160</v>
      </c>
      <c r="M68" s="27">
        <f t="shared" si="15"/>
        <v>0</v>
      </c>
    </row>
    <row r="69" spans="1:13" x14ac:dyDescent="0.3">
      <c r="A69" s="104" t="s">
        <v>33</v>
      </c>
      <c r="B69" s="104"/>
      <c r="C69" s="104"/>
      <c r="D69" s="21" t="s">
        <v>32</v>
      </c>
      <c r="E69" s="17">
        <f>E68</f>
        <v>6</v>
      </c>
      <c r="F69" s="17" t="s">
        <v>32</v>
      </c>
      <c r="G69" s="17" t="s">
        <v>32</v>
      </c>
      <c r="H69" s="28">
        <f t="shared" ref="H69:H70" si="16">SUM(I69:J69)</f>
        <v>0</v>
      </c>
      <c r="I69" s="17">
        <v>0</v>
      </c>
      <c r="J69" s="28">
        <f>'Plan studiów PSISK semestry'!J48</f>
        <v>0</v>
      </c>
      <c r="K69" s="28">
        <f>'Plan studiów PSISK semestry'!K48</f>
        <v>0</v>
      </c>
      <c r="L69" s="17">
        <f t="shared" ref="L69:M69" si="17">SUMIF($E67,"&gt;0",L67)</f>
        <v>160</v>
      </c>
      <c r="M69" s="17">
        <f t="shared" si="17"/>
        <v>0</v>
      </c>
    </row>
    <row r="70" spans="1:13" x14ac:dyDescent="0.3">
      <c r="A70" s="108" t="s">
        <v>34</v>
      </c>
      <c r="B70" s="108"/>
      <c r="C70" s="108"/>
      <c r="D70" s="34">
        <f>SUMIF(G67,"f",D67)</f>
        <v>6</v>
      </c>
      <c r="E70" s="34">
        <f>SUMIF(G67,"f",E67)</f>
        <v>6</v>
      </c>
      <c r="F70" s="34" t="s">
        <v>32</v>
      </c>
      <c r="G70" s="34" t="s">
        <v>32</v>
      </c>
      <c r="H70" s="34">
        <f t="shared" si="16"/>
        <v>0</v>
      </c>
      <c r="I70" s="34">
        <f>SUMIF($G67,"f",I67)</f>
        <v>0</v>
      </c>
      <c r="J70" s="34">
        <f t="shared" ref="J70:M70" si="18">SUMIF($G67,"f",J67)</f>
        <v>0</v>
      </c>
      <c r="K70" s="34">
        <f t="shared" si="18"/>
        <v>0</v>
      </c>
      <c r="L70" s="34">
        <f t="shared" si="18"/>
        <v>160</v>
      </c>
      <c r="M70" s="34">
        <f t="shared" si="18"/>
        <v>0</v>
      </c>
    </row>
    <row r="71" spans="1:13" x14ac:dyDescent="0.3">
      <c r="A71" s="99" t="s">
        <v>49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1:13" x14ac:dyDescent="0.3">
      <c r="A72" s="14">
        <v>1</v>
      </c>
      <c r="B72" s="13" t="s">
        <v>50</v>
      </c>
      <c r="C72" s="14">
        <v>1</v>
      </c>
      <c r="D72" s="11">
        <v>0.25</v>
      </c>
      <c r="E72" s="14">
        <v>0</v>
      </c>
      <c r="F72" s="15" t="s">
        <v>51</v>
      </c>
      <c r="G72" s="14" t="s">
        <v>38</v>
      </c>
      <c r="H72" s="14">
        <f>I72+J72</f>
        <v>2</v>
      </c>
      <c r="I72" s="11">
        <v>2</v>
      </c>
      <c r="J72" s="11">
        <v>0</v>
      </c>
      <c r="K72" s="11">
        <v>0</v>
      </c>
      <c r="L72" s="14">
        <v>0</v>
      </c>
      <c r="M72" s="14">
        <v>0</v>
      </c>
    </row>
    <row r="73" spans="1:13" x14ac:dyDescent="0.3">
      <c r="A73" s="14">
        <v>2</v>
      </c>
      <c r="B73" s="13" t="s">
        <v>52</v>
      </c>
      <c r="C73" s="14">
        <v>1</v>
      </c>
      <c r="D73" s="11">
        <v>0.5</v>
      </c>
      <c r="E73" s="14">
        <v>0</v>
      </c>
      <c r="F73" s="15" t="s">
        <v>51</v>
      </c>
      <c r="G73" s="14" t="s">
        <v>38</v>
      </c>
      <c r="H73" s="14">
        <f>I73+J73</f>
        <v>4</v>
      </c>
      <c r="I73" s="11">
        <v>4</v>
      </c>
      <c r="J73" s="11">
        <v>0</v>
      </c>
      <c r="K73" s="11">
        <v>0</v>
      </c>
      <c r="L73" s="14">
        <v>0</v>
      </c>
      <c r="M73" s="14">
        <v>0</v>
      </c>
    </row>
    <row r="74" spans="1:13" x14ac:dyDescent="0.3">
      <c r="A74" s="17">
        <v>3</v>
      </c>
      <c r="B74" s="10" t="s">
        <v>67</v>
      </c>
      <c r="C74" s="11">
        <v>2</v>
      </c>
      <c r="D74" s="11">
        <v>0.5</v>
      </c>
      <c r="E74" s="14">
        <v>0</v>
      </c>
      <c r="F74" s="14" t="s">
        <v>51</v>
      </c>
      <c r="G74" s="14" t="s">
        <v>38</v>
      </c>
      <c r="H74" s="14">
        <f t="shared" ref="H74" si="19">I74+J74</f>
        <v>4</v>
      </c>
      <c r="I74" s="11">
        <v>4</v>
      </c>
      <c r="J74" s="11">
        <v>0</v>
      </c>
      <c r="K74" s="11">
        <v>0</v>
      </c>
      <c r="L74" s="14">
        <v>0</v>
      </c>
      <c r="M74" s="14">
        <v>0</v>
      </c>
    </row>
    <row r="75" spans="1:13" x14ac:dyDescent="0.3">
      <c r="A75" s="14">
        <v>4</v>
      </c>
      <c r="B75" s="13" t="s">
        <v>93</v>
      </c>
      <c r="C75" s="14">
        <v>1</v>
      </c>
      <c r="D75" s="11">
        <v>0.25</v>
      </c>
      <c r="E75" s="14">
        <v>0</v>
      </c>
      <c r="F75" s="15" t="s">
        <v>51</v>
      </c>
      <c r="G75" s="14" t="s">
        <v>38</v>
      </c>
      <c r="H75" s="14">
        <f>I75+J75</f>
        <v>2</v>
      </c>
      <c r="I75" s="11">
        <v>2</v>
      </c>
      <c r="J75" s="11">
        <v>0</v>
      </c>
      <c r="K75" s="11">
        <v>0</v>
      </c>
      <c r="L75" s="14">
        <v>0</v>
      </c>
      <c r="M75" s="14">
        <v>0</v>
      </c>
    </row>
    <row r="76" spans="1:13" x14ac:dyDescent="0.3">
      <c r="A76" s="14">
        <v>5</v>
      </c>
      <c r="B76" s="13" t="s">
        <v>94</v>
      </c>
      <c r="C76" s="14">
        <v>1</v>
      </c>
      <c r="D76" s="11">
        <v>0.5</v>
      </c>
      <c r="E76" s="14">
        <v>0</v>
      </c>
      <c r="F76" s="15" t="s">
        <v>51</v>
      </c>
      <c r="G76" s="14" t="s">
        <v>38</v>
      </c>
      <c r="H76" s="14">
        <f>I76+J76</f>
        <v>4</v>
      </c>
      <c r="I76" s="11">
        <v>4</v>
      </c>
      <c r="J76" s="11">
        <v>0</v>
      </c>
      <c r="K76" s="11">
        <v>0</v>
      </c>
      <c r="L76" s="14">
        <v>0</v>
      </c>
      <c r="M76" s="14">
        <v>0</v>
      </c>
    </row>
    <row r="77" spans="1:13" x14ac:dyDescent="0.3">
      <c r="A77" s="63" t="s">
        <v>31</v>
      </c>
      <c r="B77" s="64"/>
      <c r="C77" s="65"/>
      <c r="D77" s="27">
        <f>SUM(D72:D76)</f>
        <v>2</v>
      </c>
      <c r="E77" s="27">
        <f>SUM(E72:E76)</f>
        <v>0</v>
      </c>
      <c r="F77" s="27" t="s">
        <v>32</v>
      </c>
      <c r="G77" s="27" t="s">
        <v>32</v>
      </c>
      <c r="H77" s="27">
        <f>SUM(I77:J77)</f>
        <v>16</v>
      </c>
      <c r="I77" s="27">
        <f>SUM(I72:I76)</f>
        <v>16</v>
      </c>
      <c r="J77" s="27">
        <f>SUM(J72:J76)</f>
        <v>0</v>
      </c>
      <c r="K77" s="27">
        <f>SUM(K72:K76)</f>
        <v>0</v>
      </c>
      <c r="L77" s="27">
        <f t="shared" ref="L77:M77" si="20">SUM(L72:L76)</f>
        <v>0</v>
      </c>
      <c r="M77" s="27">
        <f t="shared" si="20"/>
        <v>0</v>
      </c>
    </row>
    <row r="78" spans="1:13" x14ac:dyDescent="0.3">
      <c r="A78" s="69" t="s">
        <v>33</v>
      </c>
      <c r="B78" s="70"/>
      <c r="C78" s="71"/>
      <c r="D78" s="21" t="s">
        <v>32</v>
      </c>
      <c r="E78" s="17">
        <f>E77</f>
        <v>0</v>
      </c>
      <c r="F78" s="17" t="s">
        <v>32</v>
      </c>
      <c r="G78" s="17" t="s">
        <v>32</v>
      </c>
      <c r="H78" s="28">
        <f t="shared" ref="H78" si="21">SUM(I78:J78)</f>
        <v>0</v>
      </c>
      <c r="I78" s="17">
        <v>0</v>
      </c>
      <c r="J78" s="28">
        <f>'Plan studiów PSISK semestry'!J56+'Plan studiów PSISK semestry'!J89</f>
        <v>0</v>
      </c>
      <c r="K78" s="28">
        <f>'Plan studiów PSISK semestry'!K56+'Plan studiów PSISK semestry'!K89</f>
        <v>0</v>
      </c>
      <c r="L78" s="17">
        <f>SUMIF($E72:$E76,"&gt;0",L72:L76)</f>
        <v>0</v>
      </c>
      <c r="M78" s="17">
        <f>SUMIF($E72:$E76,"&gt;0",M72:M76)</f>
        <v>0</v>
      </c>
    </row>
    <row r="79" spans="1:13" x14ac:dyDescent="0.3">
      <c r="A79" s="69" t="s">
        <v>34</v>
      </c>
      <c r="B79" s="70"/>
      <c r="C79" s="71"/>
      <c r="D79" s="17">
        <f>SUMIF(G72:G76,"f",D72:D76)</f>
        <v>0</v>
      </c>
      <c r="E79" s="17">
        <f>SUMIF(G72:G76,"f",E72:E76)</f>
        <v>0</v>
      </c>
      <c r="F79" s="17" t="s">
        <v>32</v>
      </c>
      <c r="G79" s="17" t="s">
        <v>32</v>
      </c>
      <c r="H79" s="17">
        <f t="shared" ref="H79" si="22">SUM(I79:J79)</f>
        <v>0</v>
      </c>
      <c r="I79" s="17">
        <f t="shared" ref="I79:J79" si="23">SUMIF($G72:$G76,"f",I72:I76)</f>
        <v>0</v>
      </c>
      <c r="J79" s="17">
        <f t="shared" si="23"/>
        <v>0</v>
      </c>
      <c r="K79" s="17">
        <f>SUMIF($G72:$G76,"f",K72:K76)</f>
        <v>0</v>
      </c>
      <c r="L79" s="17">
        <f>SUMIF($G72:$G76,"f",L72:L76)</f>
        <v>0</v>
      </c>
      <c r="M79" s="17">
        <f>SUMIF($G72:$G76,"f",M72:M76)</f>
        <v>0</v>
      </c>
    </row>
    <row r="80" spans="1:13" x14ac:dyDescent="0.3">
      <c r="A80" s="33"/>
      <c r="B80" s="33"/>
      <c r="C80" s="33"/>
    </row>
  </sheetData>
  <mergeCells count="40">
    <mergeCell ref="A71:M71"/>
    <mergeCell ref="A77:C77"/>
    <mergeCell ref="A78:C78"/>
    <mergeCell ref="A79:C79"/>
    <mergeCell ref="A64:C64"/>
    <mergeCell ref="A65:C65"/>
    <mergeCell ref="A66:M66"/>
    <mergeCell ref="A68:C68"/>
    <mergeCell ref="A69:C69"/>
    <mergeCell ref="A70:C70"/>
    <mergeCell ref="A63:C63"/>
    <mergeCell ref="A25:C25"/>
    <mergeCell ref="A26:C26"/>
    <mergeCell ref="A27:M27"/>
    <mergeCell ref="A29:C29"/>
    <mergeCell ref="A30:C30"/>
    <mergeCell ref="A31:C31"/>
    <mergeCell ref="A32:M32"/>
    <mergeCell ref="A45:C45"/>
    <mergeCell ref="A46:C46"/>
    <mergeCell ref="A47:C47"/>
    <mergeCell ref="A48:M48"/>
    <mergeCell ref="A19:M19"/>
    <mergeCell ref="A20:M20"/>
    <mergeCell ref="A24:C24"/>
    <mergeCell ref="F17:F18"/>
    <mergeCell ref="G17:G18"/>
    <mergeCell ref="H17:K17"/>
    <mergeCell ref="L17:L18"/>
    <mergeCell ref="M17:M18"/>
    <mergeCell ref="A17:A18"/>
    <mergeCell ref="B17:B18"/>
    <mergeCell ref="C17:C18"/>
    <mergeCell ref="D17:D18"/>
    <mergeCell ref="E17:E18"/>
    <mergeCell ref="A1:L1"/>
    <mergeCell ref="A2:L2"/>
    <mergeCell ref="A5:L5"/>
    <mergeCell ref="A6:L6"/>
    <mergeCell ref="A7:L7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D3B45-8406-4BBC-BE4B-3870848B3904}">
  <dimension ref="A1:J54"/>
  <sheetViews>
    <sheetView zoomScaleNormal="100" workbookViewId="0">
      <selection activeCell="C2" sqref="C2"/>
    </sheetView>
  </sheetViews>
  <sheetFormatPr defaultColWidth="8.88671875" defaultRowHeight="14.4" x14ac:dyDescent="0.3"/>
  <cols>
    <col min="1" max="1" width="5.6640625" style="3" customWidth="1"/>
    <col min="2" max="2" width="55.6640625" style="3" customWidth="1"/>
    <col min="3" max="10" width="8.6640625" style="3" customWidth="1"/>
    <col min="11" max="16384" width="8.88671875" style="3"/>
  </cols>
  <sheetData>
    <row r="1" spans="1:10" x14ac:dyDescent="0.3">
      <c r="A1" s="82"/>
      <c r="B1" s="82"/>
      <c r="C1" s="82"/>
      <c r="D1" s="82"/>
      <c r="E1" s="82"/>
      <c r="F1" s="82"/>
      <c r="G1" s="82"/>
      <c r="H1" s="82"/>
      <c r="I1" s="82"/>
    </row>
    <row r="3" spans="1:10" x14ac:dyDescent="0.3">
      <c r="A3" s="51" t="s">
        <v>95</v>
      </c>
      <c r="C3" s="52"/>
      <c r="D3" s="52"/>
      <c r="E3" s="52"/>
    </row>
    <row r="4" spans="1:10" ht="72" customHeight="1" x14ac:dyDescent="0.3">
      <c r="A4" s="118" t="s">
        <v>11</v>
      </c>
      <c r="B4" s="118" t="s">
        <v>12</v>
      </c>
      <c r="C4" s="120" t="s">
        <v>14</v>
      </c>
      <c r="D4" s="120" t="s">
        <v>15</v>
      </c>
      <c r="E4" s="122" t="s">
        <v>18</v>
      </c>
      <c r="F4" s="123"/>
      <c r="G4" s="123"/>
      <c r="H4" s="124"/>
      <c r="I4" s="72" t="s">
        <v>19</v>
      </c>
      <c r="J4" s="72" t="s">
        <v>20</v>
      </c>
    </row>
    <row r="5" spans="1:10" ht="72" customHeight="1" x14ac:dyDescent="0.3">
      <c r="A5" s="119"/>
      <c r="B5" s="119"/>
      <c r="C5" s="121"/>
      <c r="D5" s="121"/>
      <c r="E5" s="5" t="s">
        <v>21</v>
      </c>
      <c r="F5" s="6" t="s">
        <v>22</v>
      </c>
      <c r="G5" s="6" t="s">
        <v>23</v>
      </c>
      <c r="H5" s="6" t="s">
        <v>24</v>
      </c>
      <c r="I5" s="73"/>
      <c r="J5" s="73"/>
    </row>
    <row r="6" spans="1:10" s="51" customFormat="1" x14ac:dyDescent="0.3">
      <c r="A6" s="111" t="s">
        <v>96</v>
      </c>
      <c r="B6" s="117"/>
      <c r="C6" s="4">
        <f>C9+C13+C17+C21+C25+C29</f>
        <v>90</v>
      </c>
      <c r="D6" s="4">
        <f>D10+D14+D18+D22+D26+D30</f>
        <v>51.22</v>
      </c>
      <c r="E6" s="4">
        <f>E9+E13+E17+E21+E25+E29</f>
        <v>911</v>
      </c>
      <c r="F6" s="4">
        <f t="shared" ref="F6:J6" si="0">F9+F13+F17+F21+F25+F29</f>
        <v>371</v>
      </c>
      <c r="G6" s="4">
        <f t="shared" si="0"/>
        <v>540</v>
      </c>
      <c r="H6" s="128">
        <f t="shared" si="0"/>
        <v>55</v>
      </c>
      <c r="I6" s="4">
        <f t="shared" si="0"/>
        <v>160</v>
      </c>
      <c r="J6" s="4">
        <f t="shared" si="0"/>
        <v>200</v>
      </c>
    </row>
    <row r="7" spans="1:10" x14ac:dyDescent="0.3">
      <c r="A7" s="109" t="s">
        <v>25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0" x14ac:dyDescent="0.3">
      <c r="A8" s="111" t="s">
        <v>26</v>
      </c>
      <c r="B8" s="112"/>
      <c r="C8" s="112"/>
      <c r="D8" s="112"/>
      <c r="E8" s="112"/>
      <c r="F8" s="112"/>
      <c r="G8" s="112"/>
      <c r="H8" s="112"/>
      <c r="I8" s="112"/>
      <c r="J8" s="112"/>
    </row>
    <row r="9" spans="1:10" s="51" customFormat="1" x14ac:dyDescent="0.3">
      <c r="A9" s="115" t="s">
        <v>31</v>
      </c>
      <c r="B9" s="116"/>
      <c r="C9" s="4">
        <f>'Plan studiów PSISK'!D24</f>
        <v>6</v>
      </c>
      <c r="D9" s="4">
        <f>'Plan studiów PSISK'!E24</f>
        <v>2</v>
      </c>
      <c r="E9" s="4">
        <f>'Plan studiów PSISK'!H24</f>
        <v>90</v>
      </c>
      <c r="F9" s="4">
        <f>'Plan studiów PSISK'!I24</f>
        <v>60</v>
      </c>
      <c r="G9" s="4">
        <f>'Plan studiów PSISK'!J24</f>
        <v>30</v>
      </c>
      <c r="H9" s="4">
        <f>'Plan studiów PSISK'!K24</f>
        <v>3</v>
      </c>
      <c r="I9" s="4">
        <f>'Plan studiów PSISK'!L24</f>
        <v>0</v>
      </c>
      <c r="J9" s="4">
        <f>'Plan studiów PSISK'!M24</f>
        <v>0</v>
      </c>
    </row>
    <row r="10" spans="1:10" x14ac:dyDescent="0.3">
      <c r="A10" s="113" t="s">
        <v>33</v>
      </c>
      <c r="B10" s="114"/>
      <c r="C10" s="1" t="str">
        <f>'Plan studiów PSISK'!D25</f>
        <v>x</v>
      </c>
      <c r="D10" s="1">
        <f>'Plan studiów PSISK'!E25</f>
        <v>2</v>
      </c>
      <c r="E10" s="1">
        <f>'Plan studiów PSISK'!H25</f>
        <v>30</v>
      </c>
      <c r="F10" s="1">
        <f>'Plan studiów PSISK'!I25</f>
        <v>0</v>
      </c>
      <c r="G10" s="1">
        <f>'Plan studiów PSISK'!J25</f>
        <v>30</v>
      </c>
      <c r="H10" s="1">
        <f>'Plan studiów PSISK'!K25</f>
        <v>1</v>
      </c>
      <c r="I10" s="1">
        <f>'Plan studiów PSISK'!L25</f>
        <v>0</v>
      </c>
      <c r="J10" s="1">
        <f>'Plan studiów PSISK'!M25</f>
        <v>0</v>
      </c>
    </row>
    <row r="11" spans="1:10" x14ac:dyDescent="0.3">
      <c r="A11" s="113" t="s">
        <v>34</v>
      </c>
      <c r="B11" s="114"/>
      <c r="C11" s="1">
        <f>'Plan studiów PSISK'!D26</f>
        <v>6</v>
      </c>
      <c r="D11" s="1">
        <f>'Plan studiów PSISK'!E26</f>
        <v>2</v>
      </c>
      <c r="E11" s="1">
        <f>'Plan studiów PSISK'!H26</f>
        <v>90</v>
      </c>
      <c r="F11" s="1">
        <f>'Plan studiów PSISK'!I26</f>
        <v>60</v>
      </c>
      <c r="G11" s="1">
        <f>'Plan studiów PSISK'!J26</f>
        <v>30</v>
      </c>
      <c r="H11" s="1">
        <f>'Plan studiów PSISK'!K26</f>
        <v>3</v>
      </c>
      <c r="I11" s="1">
        <f>'Plan studiów PSISK'!L26</f>
        <v>0</v>
      </c>
      <c r="J11" s="1">
        <f>'Plan studiów PSISK'!M26</f>
        <v>0</v>
      </c>
    </row>
    <row r="12" spans="1:10" x14ac:dyDescent="0.3">
      <c r="A12" s="111" t="s">
        <v>35</v>
      </c>
      <c r="B12" s="112"/>
      <c r="C12" s="112"/>
      <c r="D12" s="112"/>
      <c r="E12" s="112"/>
      <c r="F12" s="112"/>
      <c r="G12" s="112"/>
      <c r="H12" s="112"/>
      <c r="I12" s="112"/>
      <c r="J12" s="112"/>
    </row>
    <row r="13" spans="1:10" s="51" customFormat="1" x14ac:dyDescent="0.3">
      <c r="A13" s="115" t="s">
        <v>31</v>
      </c>
      <c r="B13" s="116"/>
      <c r="C13" s="4">
        <f>'Plan studiów PSISK'!D29</f>
        <v>3.5</v>
      </c>
      <c r="D13" s="4">
        <f>'Plan studiów PSISK'!E29</f>
        <v>1.17</v>
      </c>
      <c r="E13" s="4">
        <f>'Plan studiów PSISK'!H29</f>
        <v>45</v>
      </c>
      <c r="F13" s="4">
        <f>'Plan studiów PSISK'!I29</f>
        <v>15</v>
      </c>
      <c r="G13" s="4">
        <f>'Plan studiów PSISK'!J29</f>
        <v>30</v>
      </c>
      <c r="H13" s="4">
        <f>'Plan studiów PSISK'!K29</f>
        <v>4</v>
      </c>
      <c r="I13" s="4">
        <f>'Plan studiów PSISK'!L29</f>
        <v>0</v>
      </c>
      <c r="J13" s="4">
        <f>'Plan studiów PSISK'!M29</f>
        <v>0</v>
      </c>
    </row>
    <row r="14" spans="1:10" x14ac:dyDescent="0.3">
      <c r="A14" s="113" t="s">
        <v>33</v>
      </c>
      <c r="B14" s="114"/>
      <c r="C14" s="1" t="str">
        <f>'Plan studiów PSISK'!D30</f>
        <v>x</v>
      </c>
      <c r="D14" s="1">
        <f>'Plan studiów PSISK'!E30</f>
        <v>1.17</v>
      </c>
      <c r="E14" s="53">
        <f>'Plan studiów PSISK'!H30</f>
        <v>15</v>
      </c>
      <c r="F14" s="53">
        <f>'Plan studiów PSISK'!I30</f>
        <v>0</v>
      </c>
      <c r="G14" s="53">
        <f>'Plan studiów PSISK'!J30</f>
        <v>15</v>
      </c>
      <c r="H14" s="53">
        <f>'Plan studiów PSISK'!K30</f>
        <v>1</v>
      </c>
      <c r="I14" s="1">
        <f>'Plan studiów PSISK'!L30</f>
        <v>0</v>
      </c>
      <c r="J14" s="1">
        <f>'Plan studiów PSISK'!M30</f>
        <v>0</v>
      </c>
    </row>
    <row r="15" spans="1:10" x14ac:dyDescent="0.3">
      <c r="A15" s="113" t="s">
        <v>34</v>
      </c>
      <c r="B15" s="114"/>
      <c r="C15" s="1">
        <f>'Plan studiów PSISK'!D31</f>
        <v>0</v>
      </c>
      <c r="D15" s="1">
        <f>'Plan studiów PSISK'!E31</f>
        <v>0</v>
      </c>
      <c r="E15" s="1">
        <f>'Plan studiów PSISK'!H31</f>
        <v>0</v>
      </c>
      <c r="F15" s="1">
        <f>'Plan studiów PSISK'!I31</f>
        <v>0</v>
      </c>
      <c r="G15" s="1">
        <f>'Plan studiów PSISK'!J31</f>
        <v>0</v>
      </c>
      <c r="H15" s="1">
        <f>'Plan studiów PSISK'!K31</f>
        <v>0</v>
      </c>
      <c r="I15" s="1">
        <f>'Plan studiów PSISK'!L31</f>
        <v>0</v>
      </c>
      <c r="J15" s="1">
        <f>'Plan studiów PSISK'!M31</f>
        <v>0</v>
      </c>
    </row>
    <row r="16" spans="1:10" x14ac:dyDescent="0.3">
      <c r="A16" s="111" t="s">
        <v>39</v>
      </c>
      <c r="B16" s="112"/>
      <c r="C16" s="112"/>
      <c r="D16" s="112"/>
      <c r="E16" s="112"/>
      <c r="F16" s="112"/>
      <c r="G16" s="112"/>
      <c r="H16" s="112"/>
      <c r="I16" s="112"/>
      <c r="J16" s="112"/>
    </row>
    <row r="17" spans="1:10" s="51" customFormat="1" x14ac:dyDescent="0.3">
      <c r="A17" s="115" t="s">
        <v>31</v>
      </c>
      <c r="B17" s="116"/>
      <c r="C17" s="4">
        <f>'Plan studiów PSISK'!D45</f>
        <v>42</v>
      </c>
      <c r="D17" s="4">
        <f>'Plan studiów PSISK'!E45</f>
        <v>21.8</v>
      </c>
      <c r="E17" s="4">
        <f>'Plan studiów PSISK'!H45</f>
        <v>310</v>
      </c>
      <c r="F17" s="4">
        <f>'Plan studiów PSISK'!I45</f>
        <v>130</v>
      </c>
      <c r="G17" s="4">
        <f>'Plan studiów PSISK'!J45</f>
        <v>180</v>
      </c>
      <c r="H17" s="4">
        <f>'Plan studiów PSISK'!K45</f>
        <v>20</v>
      </c>
      <c r="I17" s="4">
        <f>'Plan studiów PSISK'!L45</f>
        <v>0</v>
      </c>
      <c r="J17" s="4">
        <f>'Plan studiów PSISK'!M45</f>
        <v>200</v>
      </c>
    </row>
    <row r="18" spans="1:10" x14ac:dyDescent="0.3">
      <c r="A18" s="113" t="s">
        <v>33</v>
      </c>
      <c r="B18" s="114"/>
      <c r="C18" s="1" t="str">
        <f>'Plan studiów PSISK'!D46</f>
        <v>x</v>
      </c>
      <c r="D18" s="1">
        <f>'Plan studiów PSISK'!E46</f>
        <v>21.8</v>
      </c>
      <c r="E18" s="53">
        <f>'Plan studiów PSISK'!H46</f>
        <v>165</v>
      </c>
      <c r="F18" s="53">
        <f>'Plan studiów PSISK'!I46</f>
        <v>0</v>
      </c>
      <c r="G18" s="53">
        <f>'Plan studiów PSISK'!J46</f>
        <v>165</v>
      </c>
      <c r="H18" s="53">
        <f>'Plan studiów PSISK'!K46</f>
        <v>10</v>
      </c>
      <c r="I18" s="1">
        <f>'Plan studiów PSISK'!L46</f>
        <v>0</v>
      </c>
      <c r="J18" s="1">
        <f>'Plan studiów PSISK'!M46</f>
        <v>200</v>
      </c>
    </row>
    <row r="19" spans="1:10" x14ac:dyDescent="0.3">
      <c r="A19" s="113" t="s">
        <v>34</v>
      </c>
      <c r="B19" s="114"/>
      <c r="C19" s="1">
        <f>'Plan studiów PSISK'!D47</f>
        <v>28</v>
      </c>
      <c r="D19" s="1">
        <f>'Plan studiów PSISK'!E47</f>
        <v>16</v>
      </c>
      <c r="E19" s="1">
        <f>'Plan studiów PSISK'!H47</f>
        <v>120</v>
      </c>
      <c r="F19" s="1">
        <f>'Plan studiów PSISK'!I47</f>
        <v>30</v>
      </c>
      <c r="G19" s="1">
        <f>'Plan studiów PSISK'!J47</f>
        <v>90</v>
      </c>
      <c r="H19" s="1">
        <f>'Plan studiów PSISK'!K47</f>
        <v>8</v>
      </c>
      <c r="I19" s="1">
        <f>'Plan studiów PSISK'!L47</f>
        <v>0</v>
      </c>
      <c r="J19" s="1">
        <f>'Plan studiów PSISK'!M47</f>
        <v>200</v>
      </c>
    </row>
    <row r="20" spans="1:10" x14ac:dyDescent="0.3">
      <c r="A20" s="111" t="s">
        <v>43</v>
      </c>
      <c r="B20" s="112"/>
      <c r="C20" s="112"/>
      <c r="D20" s="112"/>
      <c r="E20" s="112"/>
      <c r="F20" s="112"/>
      <c r="G20" s="112"/>
      <c r="H20" s="112"/>
      <c r="I20" s="112"/>
      <c r="J20" s="112"/>
    </row>
    <row r="21" spans="1:10" s="51" customFormat="1" x14ac:dyDescent="0.3">
      <c r="A21" s="115" t="s">
        <v>31</v>
      </c>
      <c r="B21" s="116"/>
      <c r="C21" s="4">
        <f>'Plan studiów PSISK'!D63</f>
        <v>30.5</v>
      </c>
      <c r="D21" s="4">
        <f>'Plan studiów PSISK'!E63</f>
        <v>20.25</v>
      </c>
      <c r="E21" s="4">
        <f>'Plan studiów PSISK'!H63</f>
        <v>450</v>
      </c>
      <c r="F21" s="4">
        <f>'Plan studiów PSISK'!I63</f>
        <v>150</v>
      </c>
      <c r="G21" s="4">
        <f>'Plan studiów PSISK'!J63</f>
        <v>300</v>
      </c>
      <c r="H21" s="4">
        <f>'Plan studiów PSISK'!K63</f>
        <v>28</v>
      </c>
      <c r="I21" s="4">
        <f>'Plan studiów PSISK'!L63</f>
        <v>0</v>
      </c>
      <c r="J21" s="4">
        <f>'Plan studiów PSISK'!M63</f>
        <v>0</v>
      </c>
    </row>
    <row r="22" spans="1:10" x14ac:dyDescent="0.3">
      <c r="A22" s="113" t="s">
        <v>33</v>
      </c>
      <c r="B22" s="114"/>
      <c r="C22" s="1" t="str">
        <f>'Plan studiów PSISK'!D64</f>
        <v>x</v>
      </c>
      <c r="D22" s="1">
        <f>'Plan studiów PSISK'!E64</f>
        <v>20.25</v>
      </c>
      <c r="E22" s="53">
        <f>'Plan studiów PSISK'!H64</f>
        <v>300</v>
      </c>
      <c r="F22" s="53">
        <f>'Plan studiów PSISK'!I64</f>
        <v>0</v>
      </c>
      <c r="G22" s="53">
        <f>'Plan studiów PSISK'!J64</f>
        <v>300</v>
      </c>
      <c r="H22" s="53">
        <f>'Plan studiów PSISK'!K64</f>
        <v>18</v>
      </c>
      <c r="I22" s="1">
        <f>'Plan studiów PSISK'!L64</f>
        <v>0</v>
      </c>
      <c r="J22" s="1">
        <f>'Plan studiów PSISK'!M64</f>
        <v>0</v>
      </c>
    </row>
    <row r="23" spans="1:10" x14ac:dyDescent="0.3">
      <c r="A23" s="113" t="s">
        <v>34</v>
      </c>
      <c r="B23" s="114"/>
      <c r="C23" s="1">
        <f>'Plan studiów PSISK'!D65</f>
        <v>30.5</v>
      </c>
      <c r="D23" s="1">
        <f>'Plan studiów PSISK'!E65</f>
        <v>20.25</v>
      </c>
      <c r="E23" s="1">
        <f>'Plan studiów PSISK'!H65</f>
        <v>450</v>
      </c>
      <c r="F23" s="1">
        <f>'Plan studiów PSISK'!I65</f>
        <v>150</v>
      </c>
      <c r="G23" s="1">
        <f>'Plan studiów PSISK'!J65</f>
        <v>300</v>
      </c>
      <c r="H23" s="1">
        <f>'Plan studiów PSISK'!K65</f>
        <v>28</v>
      </c>
      <c r="I23" s="1">
        <f>'Plan studiów PSISK'!L65</f>
        <v>0</v>
      </c>
      <c r="J23" s="1">
        <f>'Plan studiów PSISK'!M65</f>
        <v>0</v>
      </c>
    </row>
    <row r="24" spans="1:10" x14ac:dyDescent="0.3">
      <c r="A24" s="111" t="s">
        <v>47</v>
      </c>
      <c r="B24" s="112"/>
      <c r="C24" s="112"/>
      <c r="D24" s="112"/>
      <c r="E24" s="112"/>
      <c r="F24" s="112"/>
      <c r="G24" s="112"/>
      <c r="H24" s="112"/>
      <c r="I24" s="112"/>
      <c r="J24" s="112"/>
    </row>
    <row r="25" spans="1:10" s="51" customFormat="1" x14ac:dyDescent="0.3">
      <c r="A25" s="115" t="s">
        <v>31</v>
      </c>
      <c r="B25" s="116"/>
      <c r="C25" s="4">
        <f>'Plan studiów PSISK'!D68</f>
        <v>6</v>
      </c>
      <c r="D25" s="4">
        <f>'Plan studiów PSISK'!E68</f>
        <v>6</v>
      </c>
      <c r="E25" s="4">
        <f>'Plan studiów PSISK'!H68</f>
        <v>0</v>
      </c>
      <c r="F25" s="4">
        <f>'Plan studiów PSISK'!I68</f>
        <v>0</v>
      </c>
      <c r="G25" s="4">
        <f>'Plan studiów PSISK'!J68</f>
        <v>0</v>
      </c>
      <c r="H25" s="4">
        <f>'Plan studiów PSISK'!K68</f>
        <v>0</v>
      </c>
      <c r="I25" s="4">
        <f>'Plan studiów PSISK'!L68</f>
        <v>160</v>
      </c>
      <c r="J25" s="4">
        <f>'Plan studiów PSISK'!M68</f>
        <v>0</v>
      </c>
    </row>
    <row r="26" spans="1:10" x14ac:dyDescent="0.3">
      <c r="A26" s="113" t="s">
        <v>33</v>
      </c>
      <c r="B26" s="114"/>
      <c r="C26" s="1" t="str">
        <f>'Plan studiów PSISK'!D69</f>
        <v>x</v>
      </c>
      <c r="D26" s="1">
        <f>'Plan studiów PSISK'!E69</f>
        <v>6</v>
      </c>
      <c r="E26" s="1">
        <f>'Plan studiów PSISK'!H69</f>
        <v>0</v>
      </c>
      <c r="F26" s="1">
        <f>'Plan studiów PSISK'!I69</f>
        <v>0</v>
      </c>
      <c r="G26" s="1">
        <f>'Plan studiów PSISK'!J69</f>
        <v>0</v>
      </c>
      <c r="H26" s="1">
        <f>'Plan studiów PSISK'!K69</f>
        <v>0</v>
      </c>
      <c r="I26" s="1">
        <f>'Plan studiów PSISK'!L69</f>
        <v>160</v>
      </c>
      <c r="J26" s="1">
        <f>'Plan studiów PSISK'!M69</f>
        <v>0</v>
      </c>
    </row>
    <row r="27" spans="1:10" x14ac:dyDescent="0.3">
      <c r="A27" s="113" t="s">
        <v>34</v>
      </c>
      <c r="B27" s="114"/>
      <c r="C27" s="1">
        <f>'Plan studiów PSISK'!D70</f>
        <v>6</v>
      </c>
      <c r="D27" s="1">
        <f>'Plan studiów PSISK'!E70</f>
        <v>6</v>
      </c>
      <c r="E27" s="1">
        <f>'Plan studiów PSISK'!H70</f>
        <v>0</v>
      </c>
      <c r="F27" s="1">
        <f>'Plan studiów PSISK'!I70</f>
        <v>0</v>
      </c>
      <c r="G27" s="1">
        <f>'Plan studiów PSISK'!J70</f>
        <v>0</v>
      </c>
      <c r="H27" s="1">
        <f>'Plan studiów PSISK'!K70</f>
        <v>0</v>
      </c>
      <c r="I27" s="1">
        <f>'Plan studiów PSISK'!L70</f>
        <v>160</v>
      </c>
      <c r="J27" s="1">
        <f>'Plan studiów PSISK'!M70</f>
        <v>0</v>
      </c>
    </row>
    <row r="28" spans="1:10" x14ac:dyDescent="0.3">
      <c r="A28" s="111" t="s">
        <v>49</v>
      </c>
      <c r="B28" s="112"/>
      <c r="C28" s="112"/>
      <c r="D28" s="112"/>
      <c r="E28" s="112"/>
      <c r="F28" s="112"/>
      <c r="G28" s="112"/>
      <c r="H28" s="112"/>
      <c r="I28" s="112"/>
      <c r="J28" s="112"/>
    </row>
    <row r="29" spans="1:10" s="51" customFormat="1" x14ac:dyDescent="0.3">
      <c r="A29" s="115" t="s">
        <v>31</v>
      </c>
      <c r="B29" s="116"/>
      <c r="C29" s="4">
        <f>'Plan studiów PSISK'!D77</f>
        <v>2</v>
      </c>
      <c r="D29" s="4">
        <f>'Plan studiów PSISK'!E77</f>
        <v>0</v>
      </c>
      <c r="E29" s="4">
        <f>'Plan studiów PSISK'!H77</f>
        <v>16</v>
      </c>
      <c r="F29" s="4">
        <f>'Plan studiów PSISK'!I77</f>
        <v>16</v>
      </c>
      <c r="G29" s="4">
        <f>'Plan studiów PSISK'!J77</f>
        <v>0</v>
      </c>
      <c r="H29" s="4">
        <f>'Plan studiów PSISK'!K77</f>
        <v>0</v>
      </c>
      <c r="I29" s="4">
        <f>'Plan studiów PSISK'!L77</f>
        <v>0</v>
      </c>
      <c r="J29" s="4">
        <f>'Plan studiów PSISK'!M77</f>
        <v>0</v>
      </c>
    </row>
    <row r="30" spans="1:10" x14ac:dyDescent="0.3">
      <c r="A30" s="113" t="s">
        <v>33</v>
      </c>
      <c r="B30" s="114"/>
      <c r="C30" s="1" t="str">
        <f>'Plan studiów PSISK'!D78</f>
        <v>x</v>
      </c>
      <c r="D30" s="1">
        <f>'Plan studiów PSISK'!E78</f>
        <v>0</v>
      </c>
      <c r="E30" s="1">
        <f>'Plan studiów PSISK'!H78</f>
        <v>0</v>
      </c>
      <c r="F30" s="1">
        <f>'Plan studiów PSISK'!I78</f>
        <v>0</v>
      </c>
      <c r="G30" s="1">
        <f>'Plan studiów PSISK'!J78</f>
        <v>0</v>
      </c>
      <c r="H30" s="1">
        <f>'Plan studiów PSISK'!K78</f>
        <v>0</v>
      </c>
      <c r="I30" s="1">
        <f>'Plan studiów PSISK'!L78</f>
        <v>0</v>
      </c>
      <c r="J30" s="1">
        <f>'Plan studiów PSISK'!M78</f>
        <v>0</v>
      </c>
    </row>
    <row r="31" spans="1:10" x14ac:dyDescent="0.3">
      <c r="A31" s="113" t="s">
        <v>34</v>
      </c>
      <c r="B31" s="114"/>
      <c r="C31" s="1">
        <f>'Plan studiów PSISK'!D79</f>
        <v>0</v>
      </c>
      <c r="D31" s="1">
        <f>'Plan studiów PSISK'!E79</f>
        <v>0</v>
      </c>
      <c r="E31" s="1">
        <f>'Plan studiów PSISK'!H79</f>
        <v>0</v>
      </c>
      <c r="F31" s="1">
        <f>'Plan studiów PSISK'!I79</f>
        <v>0</v>
      </c>
      <c r="G31" s="1">
        <f>'Plan studiów PSISK'!J79</f>
        <v>0</v>
      </c>
      <c r="H31" s="1">
        <f>'Plan studiów PSISK'!K79</f>
        <v>0</v>
      </c>
      <c r="I31" s="1">
        <f>'Plan studiów PSISK'!L79</f>
        <v>0</v>
      </c>
      <c r="J31" s="1">
        <f>'Plan studiów PSISK'!M79</f>
        <v>0</v>
      </c>
    </row>
    <row r="35" spans="1:4" x14ac:dyDescent="0.3">
      <c r="A35" s="126" t="s">
        <v>11</v>
      </c>
      <c r="B35" s="127" t="s">
        <v>97</v>
      </c>
      <c r="C35" s="126" t="s">
        <v>98</v>
      </c>
      <c r="D35" s="126"/>
    </row>
    <row r="36" spans="1:4" x14ac:dyDescent="0.3">
      <c r="A36" s="126"/>
      <c r="B36" s="127"/>
      <c r="C36" s="4" t="s">
        <v>99</v>
      </c>
      <c r="D36" s="4" t="s">
        <v>100</v>
      </c>
    </row>
    <row r="37" spans="1:4" x14ac:dyDescent="0.3">
      <c r="A37" s="125" t="s">
        <v>101</v>
      </c>
      <c r="B37" s="125"/>
      <c r="C37" s="4">
        <v>90</v>
      </c>
      <c r="D37" s="4">
        <v>100</v>
      </c>
    </row>
    <row r="38" spans="1:4" ht="28.8" x14ac:dyDescent="0.3">
      <c r="A38" s="1">
        <v>1</v>
      </c>
      <c r="B38" s="35" t="s">
        <v>102</v>
      </c>
      <c r="C38" s="7">
        <v>47.04</v>
      </c>
      <c r="D38" s="7">
        <f>C38/C$37*100</f>
        <v>52.266666666666659</v>
      </c>
    </row>
    <row r="39" spans="1:4" x14ac:dyDescent="0.3">
      <c r="A39" s="1">
        <v>2</v>
      </c>
      <c r="B39" s="44" t="s">
        <v>103</v>
      </c>
      <c r="C39" s="7">
        <f>C13</f>
        <v>3.5</v>
      </c>
      <c r="D39" s="7">
        <f t="shared" ref="D39:D46" si="1">C39/C$37*100</f>
        <v>3.8888888888888888</v>
      </c>
    </row>
    <row r="40" spans="1:4" ht="28.8" x14ac:dyDescent="0.3">
      <c r="A40" s="1">
        <v>3</v>
      </c>
      <c r="B40" s="35" t="s">
        <v>104</v>
      </c>
      <c r="C40" s="7">
        <f>D6</f>
        <v>51.22</v>
      </c>
      <c r="D40" s="7">
        <f>C40/C$37*100</f>
        <v>56.911111111111111</v>
      </c>
    </row>
    <row r="41" spans="1:4" x14ac:dyDescent="0.3">
      <c r="A41" s="1">
        <v>4</v>
      </c>
      <c r="B41" s="44" t="s">
        <v>105</v>
      </c>
      <c r="C41" s="7">
        <f>'Plan studiów PSISK'!D21+'Plan studiów PSISK'!D22+'Plan studiów PSISK'!D23+'Plan studiów PSISK'!D77</f>
        <v>8</v>
      </c>
      <c r="D41" s="7">
        <f t="shared" si="1"/>
        <v>8.8888888888888893</v>
      </c>
    </row>
    <row r="42" spans="1:4" x14ac:dyDescent="0.3">
      <c r="A42" s="1">
        <v>5</v>
      </c>
      <c r="B42" s="44" t="s">
        <v>106</v>
      </c>
      <c r="C42" s="7">
        <f>C11+C15+C19+C23+C27+C31</f>
        <v>70.5</v>
      </c>
      <c r="D42" s="7">
        <f t="shared" si="1"/>
        <v>78.333333333333329</v>
      </c>
    </row>
    <row r="43" spans="1:4" x14ac:dyDescent="0.3">
      <c r="A43" s="1">
        <v>6</v>
      </c>
      <c r="B43" s="44" t="s">
        <v>107</v>
      </c>
      <c r="C43" s="7">
        <f>C25</f>
        <v>6</v>
      </c>
      <c r="D43" s="7">
        <f t="shared" si="1"/>
        <v>6.666666666666667</v>
      </c>
    </row>
    <row r="44" spans="1:4" x14ac:dyDescent="0.3">
      <c r="A44" s="1">
        <v>7</v>
      </c>
      <c r="B44" s="44" t="s">
        <v>108</v>
      </c>
      <c r="C44" s="8" t="s">
        <v>109</v>
      </c>
      <c r="D44" s="8" t="s">
        <v>109</v>
      </c>
    </row>
    <row r="45" spans="1:4" x14ac:dyDescent="0.3">
      <c r="A45" s="1">
        <v>8</v>
      </c>
      <c r="B45" s="44" t="s">
        <v>110</v>
      </c>
      <c r="C45" s="7">
        <f>'Plan studiów PSISK'!D22</f>
        <v>2</v>
      </c>
      <c r="D45" s="7">
        <f t="shared" si="1"/>
        <v>2.2222222222222223</v>
      </c>
    </row>
    <row r="46" spans="1:4" ht="28.8" x14ac:dyDescent="0.3">
      <c r="A46" s="1">
        <v>9</v>
      </c>
      <c r="B46" s="35" t="s">
        <v>111</v>
      </c>
      <c r="C46" s="7">
        <f>'Plan studiów PSISK'!D21+'Plan studiów PSISK'!D23+'Plan studiów PSISK'!D33</f>
        <v>5</v>
      </c>
      <c r="D46" s="7">
        <f t="shared" si="1"/>
        <v>5.5555555555555554</v>
      </c>
    </row>
    <row r="47" spans="1:4" ht="28.8" x14ac:dyDescent="0.3">
      <c r="A47" s="1">
        <v>10</v>
      </c>
      <c r="B47" s="35" t="s">
        <v>112</v>
      </c>
      <c r="C47" s="8" t="s">
        <v>109</v>
      </c>
      <c r="D47" s="8" t="s">
        <v>109</v>
      </c>
    </row>
    <row r="48" spans="1:4" ht="43.2" x14ac:dyDescent="0.3">
      <c r="A48" s="1">
        <v>11</v>
      </c>
      <c r="B48" s="35" t="s">
        <v>113</v>
      </c>
      <c r="C48" s="7">
        <v>76</v>
      </c>
      <c r="D48" s="7">
        <f>C48/C$37*100</f>
        <v>84.444444444444443</v>
      </c>
    </row>
    <row r="49" spans="1:4" x14ac:dyDescent="0.3">
      <c r="A49" s="1">
        <v>12</v>
      </c>
      <c r="B49" s="35" t="s">
        <v>114</v>
      </c>
      <c r="C49" s="7">
        <f>'Plan studiów PSISK'!D41</f>
        <v>2</v>
      </c>
      <c r="D49" s="7">
        <f t="shared" ref="D49" si="2">C49/C$37*100</f>
        <v>2.2222222222222223</v>
      </c>
    </row>
    <row r="51" spans="1:4" ht="28.8" x14ac:dyDescent="0.3">
      <c r="A51" s="4" t="s">
        <v>11</v>
      </c>
      <c r="B51" s="9" t="s">
        <v>115</v>
      </c>
      <c r="C51" s="4" t="s">
        <v>100</v>
      </c>
    </row>
    <row r="52" spans="1:4" x14ac:dyDescent="0.3">
      <c r="A52" s="1">
        <v>1</v>
      </c>
      <c r="B52" s="35" t="s">
        <v>116</v>
      </c>
      <c r="C52" s="1">
        <v>60</v>
      </c>
    </row>
    <row r="53" spans="1:4" x14ac:dyDescent="0.3">
      <c r="A53" s="1">
        <v>2</v>
      </c>
      <c r="B53" s="35" t="s">
        <v>117</v>
      </c>
      <c r="C53" s="1">
        <v>40</v>
      </c>
    </row>
    <row r="54" spans="1:4" x14ac:dyDescent="0.3">
      <c r="A54" s="111" t="s">
        <v>118</v>
      </c>
      <c r="B54" s="117"/>
      <c r="C54" s="4">
        <f>C52+C53</f>
        <v>100</v>
      </c>
    </row>
  </sheetData>
  <mergeCells count="39">
    <mergeCell ref="A37:B37"/>
    <mergeCell ref="A54:B54"/>
    <mergeCell ref="A29:B29"/>
    <mergeCell ref="A30:B30"/>
    <mergeCell ref="A31:B31"/>
    <mergeCell ref="A35:A36"/>
    <mergeCell ref="B35:B36"/>
    <mergeCell ref="C35:D35"/>
    <mergeCell ref="A23:B23"/>
    <mergeCell ref="A24:J24"/>
    <mergeCell ref="A25:B25"/>
    <mergeCell ref="A26:B26"/>
    <mergeCell ref="A27:B27"/>
    <mergeCell ref="A28:J28"/>
    <mergeCell ref="A22:B22"/>
    <mergeCell ref="A11:B11"/>
    <mergeCell ref="A12:J12"/>
    <mergeCell ref="A13:B13"/>
    <mergeCell ref="A14:B14"/>
    <mergeCell ref="A15:B15"/>
    <mergeCell ref="A16:J16"/>
    <mergeCell ref="A17:B17"/>
    <mergeCell ref="A18:B18"/>
    <mergeCell ref="A19:B19"/>
    <mergeCell ref="A20:J20"/>
    <mergeCell ref="A21:B21"/>
    <mergeCell ref="J4:J5"/>
    <mergeCell ref="A6:B6"/>
    <mergeCell ref="A7:J7"/>
    <mergeCell ref="A8:J8"/>
    <mergeCell ref="A9:B9"/>
    <mergeCell ref="A10:B10"/>
    <mergeCell ref="A1:I1"/>
    <mergeCell ref="A4:A5"/>
    <mergeCell ref="B4:B5"/>
    <mergeCell ref="C4:C5"/>
    <mergeCell ref="D4:D5"/>
    <mergeCell ref="E4:H4"/>
    <mergeCell ref="I4:I5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Plan studiów DSwP semestry</vt:lpstr>
      <vt:lpstr>Plan studiów DSwP</vt:lpstr>
      <vt:lpstr>Plan studiów DSwP sumaryczny</vt:lpstr>
      <vt:lpstr>Plan studiów PSISK semestry</vt:lpstr>
      <vt:lpstr>Plan studiów PSISK</vt:lpstr>
      <vt:lpstr>Plan studiów PSISK sumaryczny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</dc:creator>
  <cp:keywords/>
  <dc:description/>
  <cp:lastModifiedBy>Mariusz Bodzioch</cp:lastModifiedBy>
  <cp:revision/>
  <dcterms:created xsi:type="dcterms:W3CDTF">2022-06-14T08:18:17Z</dcterms:created>
  <dcterms:modified xsi:type="dcterms:W3CDTF">2024-05-26T11:41:51Z</dcterms:modified>
  <cp:category/>
  <cp:contentStatus/>
</cp:coreProperties>
</file>